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29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4" i="1" l="1"/>
  <c r="M34" i="1"/>
  <c r="K34" i="1"/>
  <c r="L28" i="1"/>
  <c r="M28" i="1"/>
  <c r="K28" i="1"/>
  <c r="K25" i="1"/>
  <c r="L25" i="1"/>
  <c r="M25" i="1"/>
  <c r="K24" i="1"/>
  <c r="L24" i="1"/>
  <c r="M24" i="1"/>
  <c r="C34" i="1" l="1"/>
  <c r="D34" i="1"/>
  <c r="E34" i="1"/>
  <c r="F34" i="1"/>
  <c r="G34" i="1"/>
  <c r="H34" i="1"/>
  <c r="I34" i="1"/>
  <c r="J34" i="1"/>
  <c r="B34" i="1"/>
  <c r="J37" i="1" l="1"/>
  <c r="I37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37" i="1" l="1"/>
  <c r="F2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F37" i="1" l="1"/>
  <c r="E37" i="1" l="1"/>
  <c r="E24" i="1" l="1"/>
  <c r="F24" i="1"/>
  <c r="G24" i="1"/>
  <c r="E25" i="1"/>
  <c r="F25" i="1"/>
  <c r="G25" i="1"/>
  <c r="D25" i="1"/>
  <c r="D26" i="1"/>
  <c r="D27" i="1"/>
  <c r="C29" i="1" l="1"/>
  <c r="D16" i="1" l="1"/>
  <c r="D8" i="1"/>
  <c r="C27" i="1" l="1"/>
  <c r="C16" i="1"/>
  <c r="C26" i="1"/>
  <c r="C8" i="1"/>
  <c r="B27" i="1" l="1"/>
  <c r="B16" i="1"/>
  <c r="B26" i="1"/>
  <c r="B8" i="1"/>
  <c r="C25" i="1" l="1"/>
  <c r="C24" i="1"/>
  <c r="D24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C15" i="1"/>
  <c r="D15" i="1"/>
  <c r="D38" i="1" s="1"/>
  <c r="D39" i="1" s="1"/>
  <c r="E15" i="1"/>
  <c r="F15" i="1"/>
  <c r="G15" i="1"/>
  <c r="H15" i="1"/>
  <c r="I15" i="1"/>
  <c r="J15" i="1"/>
  <c r="G38" i="1" l="1"/>
  <c r="G39" i="1" s="1"/>
  <c r="J38" i="1"/>
  <c r="J39" i="1" s="1"/>
  <c r="K39" i="1"/>
  <c r="J7" i="1" l="1"/>
  <c r="I7" i="1"/>
  <c r="H7" i="1"/>
  <c r="I38" i="1" l="1"/>
  <c r="I39" i="1" s="1"/>
  <c r="H38" i="1" l="1"/>
  <c r="H39" i="1" l="1"/>
  <c r="N26" i="1"/>
  <c r="E7" i="1" l="1"/>
  <c r="F7" i="1"/>
  <c r="G7" i="1"/>
  <c r="D7" i="1"/>
  <c r="C7" i="1"/>
  <c r="B15" i="1"/>
  <c r="B7" i="1"/>
  <c r="B38" i="1" l="1"/>
  <c r="B39" i="1" s="1"/>
  <c r="B40" i="1" s="1"/>
  <c r="B41" i="1"/>
  <c r="C6" i="1" s="1"/>
  <c r="C41" i="1" s="1"/>
  <c r="N15" i="1"/>
  <c r="N7" i="1"/>
  <c r="E38" i="1"/>
  <c r="F38" i="1"/>
  <c r="F39" i="1" s="1"/>
  <c r="N41" i="1" l="1"/>
  <c r="E39" i="1"/>
  <c r="D6" i="1"/>
  <c r="D41" i="1" s="1"/>
  <c r="C38" i="1"/>
  <c r="C5" i="1"/>
  <c r="N38" i="1" l="1"/>
  <c r="E6" i="1"/>
  <c r="E41" i="1" s="1"/>
  <c r="F6" i="1" s="1"/>
  <c r="F41" i="1" s="1"/>
  <c r="C39" i="1"/>
  <c r="C40" i="1" s="1"/>
  <c r="D5" i="1" s="1"/>
  <c r="D40" i="1" s="1"/>
  <c r="N39" i="1" l="1"/>
  <c r="N40" i="1"/>
  <c r="G6" i="1"/>
  <c r="G41" i="1" s="1"/>
  <c r="E5" i="1"/>
  <c r="E40" i="1" s="1"/>
  <c r="H6" i="1" l="1"/>
  <c r="H41" i="1" s="1"/>
  <c r="F5" i="1"/>
  <c r="F40" i="1" s="1"/>
  <c r="I6" i="1" l="1"/>
  <c r="I41" i="1" s="1"/>
  <c r="G5" i="1"/>
  <c r="G40" i="1" s="1"/>
  <c r="J6" i="1" l="1"/>
  <c r="H5" i="1"/>
  <c r="H40" i="1" s="1"/>
  <c r="J41" i="1" l="1"/>
  <c r="K6" i="1" s="1"/>
  <c r="K41" i="1" s="1"/>
  <c r="L6" i="1" s="1"/>
  <c r="L41" i="1" s="1"/>
  <c r="M6" i="1" s="1"/>
  <c r="M41" i="1" s="1"/>
  <c r="I5" i="1"/>
  <c r="I40" i="1" s="1"/>
  <c r="J5" i="1" l="1"/>
  <c r="J40" i="1" s="1"/>
  <c r="K5" i="1" l="1"/>
  <c r="K40" i="1" l="1"/>
  <c r="L5" i="1" s="1"/>
  <c r="L40" i="1" l="1"/>
  <c r="M5" i="1" s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<sst xmlns="http://schemas.openxmlformats.org/spreadsheetml/2006/main" count="52" uniqueCount="44">
  <si>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</si>
  <si>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</si>
  <si>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</si>
  <si>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</si>
  <si>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</si>
  <si>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</si>
  <si>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</si>
  <si>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</si>
  <si>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</si>
  <si>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</si>
  <si>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</si>
  <si>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</si>
  <si>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</si>
  <si>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</si>
  <si>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</si>
  <si>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</si>
  <si>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</si>
  <si>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</si>
  <si>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</si>
  <si>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</si>
  <si>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</si>
  <si>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</si>
  <si>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</si>
  <si>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</si>
  <si>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</si>
  <si>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</si>
  <si>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</si>
  <si>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</si>
  <si>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</si>
  <si>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</si>
  <si>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</si>
  <si>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</si>
  <si>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</si>
  <si>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</si>
  <si>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</si>
  <si>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</si>
  <si>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</si>
  <si>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</si>
  <si>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</si>
  <si>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</si>
  <si>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</si>
  <si>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</si>
  <si>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</si>
  <si>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Липового, 80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</si>
</sst>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16</v>
      </c>
      <c r="B5" s="9">
        <v>-3880.14</v>
      </c>
      <c r="C5" s="9">
        <f t="shared" ref="C5:D6" si="0">B40</f>
        <v>189.19221000000789</v>
      </c>
      <c r="D5" s="9">
        <f t="shared" si="0"/>
        <v>8647.8869200000117</v>
      </c>
      <c r="E5" s="9">
        <f t="shared" ref="E5:E6" si="1">D40</f>
        <v>16076.904060000015</v>
      </c>
      <c r="F5" s="9">
        <f t="shared" ref="F5:F6" si="2">E40</f>
        <v>23315.204940000003</v>
      </c>
      <c r="G5" s="9">
        <f t="shared" ref="G5:G6" si="3">F40</f>
        <v>37731.069210000016</v>
      </c>
      <c r="H5" s="9">
        <f t="shared" ref="H5:H6" si="4">G40</f>
        <v>15366.26100000002</v>
      </c>
      <c r="I5" s="9">
        <f t="shared" ref="I5:I6" si="5">H40</f>
        <v>29075.57845000003</v>
      </c>
      <c r="J5" s="9">
        <f t="shared" ref="J5:J6" si="6">I40</f>
        <v>44044.041910000022</v>
      </c>
      <c r="K5" s="9">
        <f t="shared" ref="K5:K6" si="7">J40</f>
        <v>35984.911970000023</v>
      </c>
      <c r="L5" s="9">
        <f t="shared" ref="L5:L6" si="8">K40</f>
        <v>38343.488880000034</v>
      </c>
      <c r="M5" s="9">
        <f t="shared" ref="M5:M6" si="9">L40</f>
        <v>69820.074300000037</v>
      </c>
      <c r="N5" s="9">
        <f>B5</f>
        <v>-3880.14</v>
      </c>
    </row>
    <row r="6" spans="1:18" ht="21" customHeight="1" thickBot="1" x14ac:dyDescent="0.3">
      <c r="A6" s="8" t="s">
        <v>13</v>
      </c>
      <c r="B6" s="9">
        <v>-103065.59</v>
      </c>
      <c r="C6" s="9">
        <f t="shared" si="0"/>
        <v>-110270.31</v>
      </c>
      <c r="D6" s="9">
        <f t="shared" si="0"/>
        <v>-114293.38</v>
      </c>
      <c r="E6" s="9">
        <f t="shared" si="1"/>
        <v>-114533.73999999999</v>
      </c>
      <c r="F6" s="9">
        <f t="shared" si="2"/>
        <v>-121630.98000000001</v>
      </c>
      <c r="G6" s="9">
        <f t="shared" si="3"/>
        <v>-117005.75</v>
      </c>
      <c r="H6" s="9">
        <f t="shared" si="4"/>
        <v>-120801.96</v>
      </c>
      <c r="I6" s="9">
        <f t="shared" si="5"/>
        <v>-118497.84</v>
      </c>
      <c r="J6" s="9">
        <f t="shared" si="6"/>
        <v>-107932.22</v>
      </c>
      <c r="K6" s="9">
        <f t="shared" si="7"/>
        <v>-111320.82</v>
      </c>
      <c r="L6" s="9">
        <f t="shared" si="8"/>
        <v>-120986.12</v>
      </c>
      <c r="M6" s="9">
        <f t="shared" si="9"/>
        <v>-105686.94</v>
      </c>
      <c r="N6" s="9">
        <f>B6</f>
        <v>-103065.59</v>
      </c>
    </row>
    <row r="7" spans="1:18" ht="20.25" customHeight="1" thickBot="1" x14ac:dyDescent="0.3">
      <c r="A7" s="10" t="s">
        <v>12</v>
      </c>
      <c r="B7" s="11">
        <f>SUM(B8:B14)</f>
        <v>51667.63</v>
      </c>
      <c r="C7" s="11">
        <f>SUM(C8:C14)</f>
        <v>51993.63</v>
      </c>
      <c r="D7" s="11">
        <f>SUM(D8:D14)</f>
        <v>50999.219999999994</v>
      </c>
      <c r="E7" s="11">
        <f t="shared" ref="E7:G7" si="10">SUM(E8:E14)</f>
        <v>54756.439999999995</v>
      </c>
      <c r="F7" s="11">
        <f t="shared" si="10"/>
        <v>50196.109999999993</v>
      </c>
      <c r="G7" s="11">
        <f t="shared" si="10"/>
        <v>51678.67</v>
      </c>
      <c r="H7" s="11">
        <f>SUM(H8:H14)</f>
        <v>49662.15</v>
      </c>
      <c r="I7" s="11">
        <f>SUM(I8:I14)</f>
        <v>49677.98</v>
      </c>
      <c r="J7" s="11">
        <f>SUM(J8:J14)</f>
        <v>49677.98</v>
      </c>
      <c r="K7" s="11">
        <f t="shared" ref="K7:M7" si="11">SUM(K8:K14)</f>
        <v>70613.53</v>
      </c>
      <c r="L7" s="11">
        <f t="shared" si="11"/>
        <v>60727.060000000005</v>
      </c>
      <c r="M7" s="11">
        <f t="shared" si="11"/>
        <v>60750.55</v>
      </c>
      <c r="N7" s="11">
        <f>SUM(B7:M7)</f>
        <v>652400.95000000007</v>
      </c>
    </row>
    <row r="8" spans="1:18" ht="21" customHeight="1" thickBot="1" x14ac:dyDescent="0.3">
      <c r="A8" s="3" t="s">
        <v>28</v>
      </c>
      <c r="B8" s="12">
        <f t="shared" ref="B8:G8" si="12">46975.02+1654.05</f>
        <v>48629.07</v>
      </c>
      <c r="C8" s="12">
        <f t="shared" si="12"/>
        <v>48629.07</v>
      </c>
      <c r="D8" s="12">
        <f t="shared" si="12"/>
        <v>48629.07</v>
      </c>
      <c r="E8" s="12">
        <f t="shared" si="12"/>
        <v>48629.07</v>
      </c>
      <c r="F8" s="12">
        <f t="shared" si="12"/>
        <v>48629.07</v>
      </c>
      <c r="G8" s="12">
        <f t="shared" si="12"/>
        <v>48629.07</v>
      </c>
      <c r="H8" s="12">
        <f>46975.02+1654.05</f>
        <v>48629.07</v>
      </c>
      <c r="I8" s="12">
        <f>46975.02+1654.05</f>
        <v>48629.07</v>
      </c>
      <c r="J8" s="12">
        <f>46975.02+1654.05</f>
        <v>48629.07</v>
      </c>
      <c r="K8" s="12">
        <f>58024.1+1654.05</f>
        <v>59678.15</v>
      </c>
      <c r="L8" s="12">
        <f>58024.1+1654.05</f>
        <v>59678.15</v>
      </c>
      <c r="M8" s="12">
        <f>58024.1+1654.05</f>
        <v>59678.15</v>
      </c>
      <c r="N8" s="12">
        <f>SUM(B8:M8)</f>
        <v>616696.08000000007</v>
      </c>
    </row>
    <row r="9" spans="1:18" ht="21" customHeight="1" thickBot="1" x14ac:dyDescent="0.3">
      <c r="A9" s="3" t="s">
        <v>17</v>
      </c>
      <c r="B9" s="12">
        <v>0</v>
      </c>
      <c r="C9" s="12">
        <v>0</v>
      </c>
      <c r="D9" s="12">
        <v>472.75</v>
      </c>
      <c r="E9" s="12">
        <v>0</v>
      </c>
      <c r="F9" s="12">
        <v>0</v>
      </c>
      <c r="G9" s="12">
        <v>2023.08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23.49</v>
      </c>
      <c r="N9" s="12">
        <f t="shared" ref="N9:N14" si="13">SUM(B9:M9)</f>
        <v>2519.3199999999997</v>
      </c>
    </row>
    <row r="10" spans="1:18" ht="21" customHeight="1" thickBot="1" x14ac:dyDescent="0.3">
      <c r="A10" s="3" t="s">
        <v>18</v>
      </c>
      <c r="B10" s="12">
        <v>257.77999999999997</v>
      </c>
      <c r="C10" s="12">
        <v>257.77999999999997</v>
      </c>
      <c r="D10" s="12">
        <v>257.77999999999997</v>
      </c>
      <c r="E10" s="12">
        <v>257.77999999999997</v>
      </c>
      <c r="F10" s="12">
        <v>257.77999999999997</v>
      </c>
      <c r="G10" s="12">
        <v>257.77999999999997</v>
      </c>
      <c r="H10" s="12">
        <v>257.77999999999997</v>
      </c>
      <c r="I10" s="12">
        <v>273.61</v>
      </c>
      <c r="J10" s="12">
        <v>273.61</v>
      </c>
      <c r="K10" s="12">
        <v>273.61</v>
      </c>
      <c r="L10" s="12">
        <v>273.61</v>
      </c>
      <c r="M10" s="12">
        <v>273.61</v>
      </c>
      <c r="N10" s="12">
        <f t="shared" si="13"/>
        <v>3172.51</v>
      </c>
    </row>
    <row r="11" spans="1:18" ht="21" customHeight="1" thickBot="1" x14ac:dyDescent="0.3">
      <c r="A11" s="3" t="s">
        <v>19</v>
      </c>
      <c r="B11" s="12">
        <v>2012.04</v>
      </c>
      <c r="C11" s="12">
        <v>2338.04</v>
      </c>
      <c r="D11" s="12">
        <v>870.88</v>
      </c>
      <c r="E11" s="12">
        <v>5100.8500000000004</v>
      </c>
      <c r="F11" s="12">
        <v>540.52</v>
      </c>
      <c r="G11" s="12">
        <v>0</v>
      </c>
      <c r="H11" s="12">
        <v>0</v>
      </c>
      <c r="I11" s="12">
        <v>0</v>
      </c>
      <c r="J11" s="12">
        <v>0</v>
      </c>
      <c r="K11" s="12">
        <v>9886.4699999999993</v>
      </c>
      <c r="L11" s="12">
        <v>0</v>
      </c>
      <c r="M11" s="12">
        <v>0</v>
      </c>
      <c r="N11" s="12">
        <f t="shared" si="13"/>
        <v>20748.800000000003</v>
      </c>
    </row>
    <row r="12" spans="1:18" ht="21" customHeight="1" thickBot="1" x14ac:dyDescent="0.3">
      <c r="A12" s="3" t="s">
        <v>25</v>
      </c>
      <c r="B12" s="12">
        <v>368.74</v>
      </c>
      <c r="C12" s="12">
        <v>368.74</v>
      </c>
      <c r="D12" s="12">
        <v>368.74</v>
      </c>
      <c r="E12" s="12">
        <v>368.74</v>
      </c>
      <c r="F12" s="12">
        <v>368.74</v>
      </c>
      <c r="G12" s="12">
        <v>368.74</v>
      </c>
      <c r="H12" s="12">
        <v>375.3</v>
      </c>
      <c r="I12" s="12">
        <v>375.3</v>
      </c>
      <c r="J12" s="12">
        <v>375.3</v>
      </c>
      <c r="K12" s="12">
        <v>375.3</v>
      </c>
      <c r="L12" s="12">
        <v>375.3</v>
      </c>
      <c r="M12" s="12">
        <v>375.3</v>
      </c>
      <c r="N12" s="12">
        <f t="shared" si="13"/>
        <v>4464.2400000000007</v>
      </c>
    </row>
    <row r="13" spans="1:18" ht="21" hidden="1" customHeight="1" thickBot="1" x14ac:dyDescent="0.3">
      <c r="A13" s="3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3"/>
        <v>0</v>
      </c>
    </row>
    <row r="14" spans="1:18" ht="21" customHeight="1" thickBot="1" x14ac:dyDescent="0.3">
      <c r="A14" s="3" t="s">
        <v>15</v>
      </c>
      <c r="B14" s="12">
        <v>400</v>
      </c>
      <c r="C14" s="12">
        <v>400</v>
      </c>
      <c r="D14" s="12">
        <v>400</v>
      </c>
      <c r="E14" s="12">
        <v>400</v>
      </c>
      <c r="F14" s="12">
        <v>400</v>
      </c>
      <c r="G14" s="12">
        <v>400</v>
      </c>
      <c r="H14" s="12">
        <v>400</v>
      </c>
      <c r="I14" s="12">
        <v>400</v>
      </c>
      <c r="J14" s="12">
        <v>400</v>
      </c>
      <c r="K14" s="12">
        <v>400</v>
      </c>
      <c r="L14" s="12">
        <v>400</v>
      </c>
      <c r="M14" s="12">
        <v>400</v>
      </c>
      <c r="N14" s="12">
        <f t="shared" si="13"/>
        <v>4800</v>
      </c>
    </row>
    <row r="15" spans="1:18" ht="20.25" customHeight="1" thickBot="1" x14ac:dyDescent="0.3">
      <c r="A15" s="13" t="s">
        <v>8</v>
      </c>
      <c r="B15" s="14">
        <f>SUM(B16:B22)</f>
        <v>44462.91</v>
      </c>
      <c r="C15" s="14">
        <f t="shared" ref="C15:M15" si="14">SUM(C16:C22)</f>
        <v>47970.559999999998</v>
      </c>
      <c r="D15" s="14">
        <f t="shared" si="14"/>
        <v>50758.86</v>
      </c>
      <c r="E15" s="14">
        <f t="shared" si="14"/>
        <v>47659.19999999999</v>
      </c>
      <c r="F15" s="14">
        <f t="shared" si="14"/>
        <v>54821.340000000011</v>
      </c>
      <c r="G15" s="14">
        <f t="shared" si="14"/>
        <v>47882.46</v>
      </c>
      <c r="H15" s="14">
        <f t="shared" si="14"/>
        <v>51966.270000000004</v>
      </c>
      <c r="I15" s="14">
        <f t="shared" si="14"/>
        <v>60243.599999999991</v>
      </c>
      <c r="J15" s="14">
        <f t="shared" si="14"/>
        <v>46289.38</v>
      </c>
      <c r="K15" s="14">
        <f t="shared" si="14"/>
        <v>60948.23</v>
      </c>
      <c r="L15" s="14">
        <f t="shared" si="14"/>
        <v>76026.239999999991</v>
      </c>
      <c r="M15" s="14">
        <f t="shared" si="14"/>
        <v>64693.06</v>
      </c>
      <c r="N15" s="14">
        <f>SUM(B15:M15)</f>
        <v>653722.1100000001</v>
      </c>
    </row>
    <row r="16" spans="1:18" ht="24" customHeight="1" thickBot="1" x14ac:dyDescent="0.3">
      <c r="A16" s="3" t="s">
        <v>29</v>
      </c>
      <c r="B16" s="12">
        <f>40704.9-87.4+1424.47+50</f>
        <v>42091.97</v>
      </c>
      <c r="C16" s="12">
        <f>43391.06+1.44+1622.96</f>
        <v>45015.46</v>
      </c>
      <c r="D16" s="12">
        <f>45893.93+1540.97+50.01</f>
        <v>47484.91</v>
      </c>
      <c r="E16" s="12">
        <f>44586.06+1614.25</f>
        <v>46200.31</v>
      </c>
      <c r="F16" s="12">
        <f>47704.98+31.76+1567.12</f>
        <v>49303.860000000008</v>
      </c>
      <c r="G16" s="12">
        <f>44338.29+1490.83+37.8</f>
        <v>45866.920000000006</v>
      </c>
      <c r="H16" s="12">
        <f>46519.51+2338.1+126.4</f>
        <v>48984.01</v>
      </c>
      <c r="I16" s="12">
        <f>57023.39+2084.92</f>
        <v>59108.31</v>
      </c>
      <c r="J16" s="12">
        <f>43601.38+1530.09</f>
        <v>45131.469999999994</v>
      </c>
      <c r="K16" s="12">
        <f>57461+1603.23+100</f>
        <v>59164.23</v>
      </c>
      <c r="L16" s="12">
        <f>63380.88+1896.13</f>
        <v>65277.009999999995</v>
      </c>
      <c r="M16" s="12">
        <f>61859.68+1643.42</f>
        <v>63503.1</v>
      </c>
      <c r="N16" s="12">
        <f>SUM(B16:M16)</f>
        <v>617131.55999999994</v>
      </c>
    </row>
    <row r="17" spans="1:14" ht="24" customHeight="1" thickBot="1" x14ac:dyDescent="0.3">
      <c r="A17" s="3" t="s">
        <v>17</v>
      </c>
      <c r="B17" s="12">
        <v>125.15</v>
      </c>
      <c r="C17" s="12">
        <v>105.79</v>
      </c>
      <c r="D17" s="12">
        <v>72.03</v>
      </c>
      <c r="E17" s="12">
        <v>-333.43</v>
      </c>
      <c r="F17" s="12">
        <v>89.07</v>
      </c>
      <c r="G17" s="12">
        <v>116.06</v>
      </c>
      <c r="H17" s="12">
        <v>1823.01</v>
      </c>
      <c r="I17" s="12">
        <v>54.71</v>
      </c>
      <c r="J17" s="12">
        <v>72.89</v>
      </c>
      <c r="K17" s="12">
        <v>274.23</v>
      </c>
      <c r="L17" s="12">
        <v>41.19</v>
      </c>
      <c r="M17" s="12">
        <v>8.86</v>
      </c>
      <c r="N17" s="12">
        <f t="shared" ref="N17:N22" si="15">SUM(B17:M17)</f>
        <v>2449.56</v>
      </c>
    </row>
    <row r="18" spans="1:14" ht="24" customHeight="1" thickBot="1" x14ac:dyDescent="0.3">
      <c r="A18" s="3" t="s">
        <v>18</v>
      </c>
      <c r="B18" s="12">
        <v>224.18</v>
      </c>
      <c r="C18" s="12">
        <v>240.25</v>
      </c>
      <c r="D18" s="12">
        <v>259.82</v>
      </c>
      <c r="E18" s="12">
        <v>251.02</v>
      </c>
      <c r="F18" s="12">
        <v>252.75</v>
      </c>
      <c r="G18" s="12">
        <v>264.54000000000002</v>
      </c>
      <c r="H18" s="12">
        <v>259.11</v>
      </c>
      <c r="I18" s="12">
        <v>250.49</v>
      </c>
      <c r="J18" s="12">
        <v>263.72000000000003</v>
      </c>
      <c r="K18" s="12">
        <v>327.13</v>
      </c>
      <c r="L18" s="12">
        <v>313.26</v>
      </c>
      <c r="M18" s="12">
        <v>290.89</v>
      </c>
      <c r="N18" s="12">
        <f t="shared" si="15"/>
        <v>3197.1600000000003</v>
      </c>
    </row>
    <row r="19" spans="1:14" ht="24" customHeight="1" thickBot="1" x14ac:dyDescent="0.3">
      <c r="A19" s="3" t="s">
        <v>19</v>
      </c>
      <c r="B19" s="12">
        <v>1300.6600000000001</v>
      </c>
      <c r="C19" s="12">
        <v>1865.07</v>
      </c>
      <c r="D19" s="12">
        <v>2173.2199999999998</v>
      </c>
      <c r="E19" s="12">
        <v>780.63</v>
      </c>
      <c r="F19" s="12">
        <v>4413.8999999999996</v>
      </c>
      <c r="G19" s="12">
        <v>853.34</v>
      </c>
      <c r="H19" s="12">
        <v>128.46</v>
      </c>
      <c r="I19" s="12">
        <v>66.09</v>
      </c>
      <c r="J19" s="12">
        <v>57.16</v>
      </c>
      <c r="K19" s="12">
        <v>330.49</v>
      </c>
      <c r="L19" s="12">
        <v>9563.31</v>
      </c>
      <c r="M19" s="12">
        <v>91.15</v>
      </c>
      <c r="N19" s="12">
        <f t="shared" si="15"/>
        <v>21623.48</v>
      </c>
    </row>
    <row r="20" spans="1:14" ht="24" customHeight="1" thickBot="1" x14ac:dyDescent="0.3">
      <c r="A20" s="3" t="s">
        <v>25</v>
      </c>
      <c r="B20" s="12">
        <v>320.95</v>
      </c>
      <c r="C20" s="12">
        <v>343.99</v>
      </c>
      <c r="D20" s="12">
        <v>368.88</v>
      </c>
      <c r="E20" s="12">
        <v>360.67</v>
      </c>
      <c r="F20" s="12">
        <v>361.76</v>
      </c>
      <c r="G20" s="12">
        <v>381.6</v>
      </c>
      <c r="H20" s="12">
        <v>371.68</v>
      </c>
      <c r="I20" s="12">
        <v>364</v>
      </c>
      <c r="J20" s="12">
        <v>364.14</v>
      </c>
      <c r="K20" s="12">
        <v>452.15</v>
      </c>
      <c r="L20" s="12">
        <v>431.47</v>
      </c>
      <c r="M20" s="12">
        <v>399.06</v>
      </c>
      <c r="N20" s="12">
        <f t="shared" si="15"/>
        <v>4520.3500000000004</v>
      </c>
    </row>
    <row r="21" spans="1:14" ht="24" hidden="1" customHeight="1" thickBot="1" x14ac:dyDescent="0.3">
      <c r="A21" s="3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5"/>
        <v>0</v>
      </c>
    </row>
    <row r="22" spans="1:14" ht="24" customHeight="1" thickBot="1" x14ac:dyDescent="0.3">
      <c r="A22" s="3" t="s">
        <v>15</v>
      </c>
      <c r="B22" s="12">
        <v>400</v>
      </c>
      <c r="C22" s="12">
        <v>400</v>
      </c>
      <c r="D22" s="12">
        <v>400</v>
      </c>
      <c r="E22" s="12">
        <v>400</v>
      </c>
      <c r="F22" s="12">
        <v>400</v>
      </c>
      <c r="G22" s="12">
        <v>400</v>
      </c>
      <c r="H22" s="12">
        <v>400</v>
      </c>
      <c r="I22" s="12">
        <v>400</v>
      </c>
      <c r="J22" s="12">
        <v>400</v>
      </c>
      <c r="K22" s="12">
        <v>400</v>
      </c>
      <c r="L22" s="12">
        <v>400</v>
      </c>
      <c r="M22" s="12">
        <v>400</v>
      </c>
      <c r="N22" s="12">
        <f t="shared" si="15"/>
        <v>4800</v>
      </c>
    </row>
    <row r="23" spans="1:14" ht="24" customHeight="1" thickBot="1" x14ac:dyDescent="0.3">
      <c r="A23" s="4" t="s">
        <v>24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24" customHeight="1" thickBot="1" x14ac:dyDescent="0.3">
      <c r="A24" s="3" t="s">
        <v>1</v>
      </c>
      <c r="B24" s="12">
        <f t="shared" ref="B24:M24" si="16">3308.1*0.55</f>
        <v>1819.4550000000002</v>
      </c>
      <c r="C24" s="12">
        <f t="shared" si="16"/>
        <v>1819.4550000000002</v>
      </c>
      <c r="D24" s="12">
        <f t="shared" si="16"/>
        <v>1819.4550000000002</v>
      </c>
      <c r="E24" s="12">
        <f t="shared" si="16"/>
        <v>1819.4550000000002</v>
      </c>
      <c r="F24" s="12">
        <f t="shared" si="16"/>
        <v>1819.4550000000002</v>
      </c>
      <c r="G24" s="12">
        <f t="shared" si="16"/>
        <v>1819.4550000000002</v>
      </c>
      <c r="H24" s="12">
        <f t="shared" si="16"/>
        <v>1819.4550000000002</v>
      </c>
      <c r="I24" s="12">
        <f t="shared" si="16"/>
        <v>1819.4550000000002</v>
      </c>
      <c r="J24" s="12">
        <f t="shared" si="16"/>
        <v>1819.4550000000002</v>
      </c>
      <c r="K24" s="12">
        <f t="shared" si="16"/>
        <v>1819.4550000000002</v>
      </c>
      <c r="L24" s="12">
        <f t="shared" si="16"/>
        <v>1819.4550000000002</v>
      </c>
      <c r="M24" s="12">
        <f t="shared" si="16"/>
        <v>1819.4550000000002</v>
      </c>
      <c r="N24" s="12">
        <f t="shared" ref="N24:N37" si="17">SUM(B24:M24)</f>
        <v>21833.460000000006</v>
      </c>
    </row>
    <row r="25" spans="1:14" ht="24" customHeight="1" thickBot="1" x14ac:dyDescent="0.3">
      <c r="A25" s="3" t="s">
        <v>2</v>
      </c>
      <c r="B25" s="12">
        <f t="shared" ref="B25:C25" si="18">3308.1*0.17</f>
        <v>562.37700000000007</v>
      </c>
      <c r="C25" s="12">
        <f t="shared" si="18"/>
        <v>562.37700000000007</v>
      </c>
      <c r="D25" s="12">
        <f>3308.1*0.17</f>
        <v>562.37700000000007</v>
      </c>
      <c r="E25" s="12">
        <f t="shared" ref="E25:M25" si="19">3308.1*0.17</f>
        <v>562.37700000000007</v>
      </c>
      <c r="F25" s="12">
        <f t="shared" si="19"/>
        <v>562.37700000000007</v>
      </c>
      <c r="G25" s="12">
        <f t="shared" si="19"/>
        <v>562.37700000000007</v>
      </c>
      <c r="H25" s="12">
        <f t="shared" si="19"/>
        <v>562.37700000000007</v>
      </c>
      <c r="I25" s="12">
        <f t="shared" si="19"/>
        <v>562.37700000000007</v>
      </c>
      <c r="J25" s="12">
        <f t="shared" si="19"/>
        <v>562.37700000000007</v>
      </c>
      <c r="K25" s="12">
        <f t="shared" si="19"/>
        <v>562.37700000000007</v>
      </c>
      <c r="L25" s="12">
        <f t="shared" si="19"/>
        <v>562.37700000000007</v>
      </c>
      <c r="M25" s="12">
        <f t="shared" si="19"/>
        <v>562.37700000000007</v>
      </c>
      <c r="N25" s="12">
        <f t="shared" si="17"/>
        <v>6748.5240000000022</v>
      </c>
    </row>
    <row r="26" spans="1:14" ht="24" customHeight="1" thickBot="1" x14ac:dyDescent="0.3">
      <c r="A26" s="3" t="s">
        <v>3</v>
      </c>
      <c r="B26" s="12">
        <f>51267.63*2.3%</f>
        <v>1179.1554899999999</v>
      </c>
      <c r="C26" s="12">
        <f>51593.63*2.3%</f>
        <v>1186.6534899999999</v>
      </c>
      <c r="D26" s="12">
        <f>50599.22*2.3%</f>
        <v>1163.78206</v>
      </c>
      <c r="E26" s="12">
        <f>54356.44*2.3%</f>
        <v>1250.19812</v>
      </c>
      <c r="F26" s="12">
        <f>49796.11*2.3%</f>
        <v>1145.31053</v>
      </c>
      <c r="G26" s="12">
        <f>51278.67*2.3%</f>
        <v>1179.40941</v>
      </c>
      <c r="H26" s="12">
        <f>49262.15*2.3%</f>
        <v>1133.02945</v>
      </c>
      <c r="I26" s="12">
        <f>49277.98*2.3%</f>
        <v>1133.39354</v>
      </c>
      <c r="J26" s="12">
        <f>49277.98*2.3%</f>
        <v>1133.39354</v>
      </c>
      <c r="K26" s="12">
        <f>70213.53*2.3%</f>
        <v>1614.91119</v>
      </c>
      <c r="L26" s="12">
        <f>60327.06*2.3%</f>
        <v>1387.5223799999999</v>
      </c>
      <c r="M26" s="12">
        <f>60350.55*2.3%</f>
        <v>1388.0626500000001</v>
      </c>
      <c r="N26" s="12">
        <f t="shared" si="17"/>
        <v>14894.821850000004</v>
      </c>
    </row>
    <row r="27" spans="1:14" ht="24" customHeight="1" thickBot="1" x14ac:dyDescent="0.3">
      <c r="A27" s="3" t="s">
        <v>4</v>
      </c>
      <c r="B27" s="12">
        <f>44062.91*3%</f>
        <v>1321.8873000000001</v>
      </c>
      <c r="C27" s="12">
        <f>47570.56*3%</f>
        <v>1427.1167999999998</v>
      </c>
      <c r="D27" s="12">
        <f>50358.86*3%</f>
        <v>1510.7657999999999</v>
      </c>
      <c r="E27" s="12">
        <f>47259.2*3%</f>
        <v>1417.7759999999998</v>
      </c>
      <c r="F27" s="12">
        <f>54421.34*3%</f>
        <v>1632.6401999999998</v>
      </c>
      <c r="G27" s="12">
        <f>47482.46*3%</f>
        <v>1424.4738</v>
      </c>
      <c r="H27" s="12">
        <f>51566.27*3%</f>
        <v>1546.9880999999998</v>
      </c>
      <c r="I27" s="12">
        <f>59843.6*3%</f>
        <v>1795.308</v>
      </c>
      <c r="J27" s="12">
        <f>45889.38*3%</f>
        <v>1376.6813999999999</v>
      </c>
      <c r="K27" s="12">
        <f>60548.23*3%</f>
        <v>1816.4469000000001</v>
      </c>
      <c r="L27" s="12">
        <f>75626.24*3%</f>
        <v>2268.7872000000002</v>
      </c>
      <c r="M27" s="12">
        <f>64293.06*3%</f>
        <v>1928.7918</v>
      </c>
      <c r="N27" s="12">
        <f t="shared" si="17"/>
        <v>19467.6633</v>
      </c>
    </row>
    <row r="28" spans="1:14" ht="24" customHeight="1" thickBot="1" x14ac:dyDescent="0.3">
      <c r="A28" s="3" t="s">
        <v>9</v>
      </c>
      <c r="B28" s="12">
        <v>24479.94</v>
      </c>
      <c r="C28" s="12">
        <v>24479.94</v>
      </c>
      <c r="D28" s="12">
        <v>24479.94</v>
      </c>
      <c r="E28" s="12">
        <v>24479.94</v>
      </c>
      <c r="F28" s="12">
        <v>24479.94</v>
      </c>
      <c r="G28" s="12">
        <v>24479.94</v>
      </c>
      <c r="H28" s="12">
        <v>24479.94</v>
      </c>
      <c r="I28" s="12">
        <v>24479.94</v>
      </c>
      <c r="J28" s="12">
        <v>24479.94</v>
      </c>
      <c r="K28" s="12">
        <f>3308.1*8.5</f>
        <v>28118.85</v>
      </c>
      <c r="L28" s="12">
        <f t="shared" ref="L28:M28" si="20">3308.1*8.5</f>
        <v>28118.85</v>
      </c>
      <c r="M28" s="12">
        <f t="shared" si="20"/>
        <v>28118.85</v>
      </c>
      <c r="N28" s="12">
        <f t="shared" si="17"/>
        <v>304676.00999999995</v>
      </c>
    </row>
    <row r="29" spans="1:14" ht="24" customHeight="1" thickBot="1" x14ac:dyDescent="0.3">
      <c r="A29" s="3" t="s">
        <v>20</v>
      </c>
      <c r="B29" s="12">
        <v>0</v>
      </c>
      <c r="C29" s="12">
        <f>416.11+56.63</f>
        <v>472.74</v>
      </c>
      <c r="D29" s="12">
        <v>0</v>
      </c>
      <c r="E29" s="12">
        <v>0</v>
      </c>
      <c r="F29" s="12">
        <f>1874.24+148.8</f>
        <v>2023.04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f>0+23.45</f>
        <v>23.45</v>
      </c>
      <c r="M29" s="12">
        <v>0</v>
      </c>
      <c r="N29" s="12">
        <f t="shared" si="17"/>
        <v>2519.2299999999996</v>
      </c>
    </row>
    <row r="30" spans="1:14" ht="24" customHeight="1" thickBot="1" x14ac:dyDescent="0.3">
      <c r="A30" s="3" t="s">
        <v>21</v>
      </c>
      <c r="B30" s="12">
        <v>257.82</v>
      </c>
      <c r="C30" s="12">
        <v>257.82</v>
      </c>
      <c r="D30" s="12">
        <v>257.82</v>
      </c>
      <c r="E30" s="12">
        <v>257.82</v>
      </c>
      <c r="F30" s="12">
        <v>257.82</v>
      </c>
      <c r="G30" s="12">
        <v>257.82</v>
      </c>
      <c r="H30" s="12">
        <v>273.67</v>
      </c>
      <c r="I30" s="12">
        <v>273.67</v>
      </c>
      <c r="J30" s="12">
        <v>273.67</v>
      </c>
      <c r="K30" s="12">
        <v>273.67</v>
      </c>
      <c r="L30" s="12">
        <v>273.67</v>
      </c>
      <c r="M30" s="12">
        <v>273.67</v>
      </c>
      <c r="N30" s="12">
        <f t="shared" si="17"/>
        <v>3188.94</v>
      </c>
    </row>
    <row r="31" spans="1:14" ht="24" customHeight="1" thickBot="1" x14ac:dyDescent="0.3">
      <c r="A31" s="3" t="s">
        <v>22</v>
      </c>
      <c r="B31" s="12">
        <v>2338.0500000000002</v>
      </c>
      <c r="C31" s="12">
        <v>870.87</v>
      </c>
      <c r="D31" s="12">
        <v>5100.8100000000004</v>
      </c>
      <c r="E31" s="12">
        <v>540.54</v>
      </c>
      <c r="F31" s="12">
        <v>0</v>
      </c>
      <c r="G31" s="12">
        <v>0</v>
      </c>
      <c r="H31" s="12">
        <v>0</v>
      </c>
      <c r="I31" s="12">
        <v>0</v>
      </c>
      <c r="J31" s="12">
        <v>9886.5</v>
      </c>
      <c r="K31" s="12">
        <v>0</v>
      </c>
      <c r="L31" s="12">
        <v>0</v>
      </c>
      <c r="M31" s="12">
        <v>0</v>
      </c>
      <c r="N31" s="12">
        <f t="shared" si="17"/>
        <v>18736.77</v>
      </c>
    </row>
    <row r="32" spans="1:14" ht="20.25" customHeight="1" thickBot="1" x14ac:dyDescent="0.3">
      <c r="A32" s="3" t="s">
        <v>25</v>
      </c>
      <c r="B32" s="12">
        <v>368.64</v>
      </c>
      <c r="C32" s="12">
        <v>368.64</v>
      </c>
      <c r="D32" s="12">
        <v>368.64</v>
      </c>
      <c r="E32" s="12">
        <v>368.64</v>
      </c>
      <c r="F32" s="12">
        <v>368.64</v>
      </c>
      <c r="G32" s="12">
        <v>368.64</v>
      </c>
      <c r="H32" s="12">
        <v>375.24</v>
      </c>
      <c r="I32" s="12">
        <v>375.24</v>
      </c>
      <c r="J32" s="12">
        <v>375.24</v>
      </c>
      <c r="K32" s="12">
        <v>375.24</v>
      </c>
      <c r="L32" s="12">
        <v>375.24</v>
      </c>
      <c r="M32" s="12">
        <v>375.24</v>
      </c>
      <c r="N32" s="12">
        <f t="shared" si="17"/>
        <v>4463.2799999999988</v>
      </c>
    </row>
    <row r="33" spans="1:14" ht="18.75" hidden="1" customHeight="1" thickBot="1" x14ac:dyDescent="0.3">
      <c r="A33" s="5" t="s">
        <v>27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/>
      <c r="I33" s="15"/>
      <c r="J33" s="15"/>
      <c r="K33" s="15"/>
      <c r="L33" s="15"/>
      <c r="M33" s="15"/>
      <c r="N33" s="12">
        <f t="shared" si="17"/>
        <v>0</v>
      </c>
    </row>
    <row r="34" spans="1:14" ht="21" customHeight="1" thickBot="1" x14ac:dyDescent="0.3">
      <c r="A34" s="3" t="s">
        <v>6</v>
      </c>
      <c r="B34" s="12">
        <f>3308.1*2.13</f>
        <v>7046.2529999999997</v>
      </c>
      <c r="C34" s="12">
        <f t="shared" ref="C34:J34" si="21">3308.1*2.13</f>
        <v>7046.2529999999997</v>
      </c>
      <c r="D34" s="12">
        <f t="shared" si="21"/>
        <v>7046.2529999999997</v>
      </c>
      <c r="E34" s="12">
        <f t="shared" si="21"/>
        <v>7046.2529999999997</v>
      </c>
      <c r="F34" s="12">
        <f t="shared" si="21"/>
        <v>7046.2529999999997</v>
      </c>
      <c r="G34" s="12">
        <f t="shared" si="21"/>
        <v>7046.2529999999997</v>
      </c>
      <c r="H34" s="12">
        <f t="shared" si="21"/>
        <v>7046.2529999999997</v>
      </c>
      <c r="I34" s="12">
        <f t="shared" si="21"/>
        <v>7046.2529999999997</v>
      </c>
      <c r="J34" s="12">
        <f t="shared" si="21"/>
        <v>7046.2529999999997</v>
      </c>
      <c r="K34" s="12">
        <f>3308.1*2.63</f>
        <v>8700.3029999999999</v>
      </c>
      <c r="L34" s="12">
        <f t="shared" ref="L34:M34" si="22">3308.1*2.63</f>
        <v>8700.3029999999999</v>
      </c>
      <c r="M34" s="12">
        <f t="shared" si="22"/>
        <v>8700.3029999999999</v>
      </c>
      <c r="N34" s="12">
        <f t="shared" si="17"/>
        <v>89517.185999999987</v>
      </c>
    </row>
    <row r="35" spans="1:14" ht="23.4" customHeight="1" thickBot="1" x14ac:dyDescent="0.3">
      <c r="A35" s="3" t="s">
        <v>26</v>
      </c>
      <c r="B35" s="12">
        <v>1020</v>
      </c>
      <c r="C35" s="12">
        <v>1020</v>
      </c>
      <c r="D35" s="12">
        <v>1020</v>
      </c>
      <c r="E35" s="12">
        <v>1020</v>
      </c>
      <c r="F35" s="12">
        <v>1020</v>
      </c>
      <c r="G35" s="12">
        <v>1020</v>
      </c>
      <c r="H35" s="12">
        <v>1020</v>
      </c>
      <c r="I35" s="12">
        <v>1020</v>
      </c>
      <c r="J35" s="12">
        <v>1020</v>
      </c>
      <c r="K35" s="12">
        <v>1020</v>
      </c>
      <c r="L35" s="12">
        <v>1020</v>
      </c>
      <c r="M35" s="12">
        <v>1020</v>
      </c>
      <c r="N35" s="12">
        <f t="shared" si="17"/>
        <v>12240</v>
      </c>
    </row>
    <row r="36" spans="1:14" ht="23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14288.4</v>
      </c>
      <c r="L36" s="12">
        <v>0</v>
      </c>
      <c r="M36" s="12">
        <v>0</v>
      </c>
      <c r="N36" s="12">
        <f t="shared" si="17"/>
        <v>14288.4</v>
      </c>
    </row>
    <row r="37" spans="1:14" ht="21" customHeight="1" thickBot="1" x14ac:dyDescent="0.3">
      <c r="A37" s="3" t="s">
        <v>10</v>
      </c>
      <c r="B37" s="12">
        <v>0</v>
      </c>
      <c r="C37" s="12">
        <v>0</v>
      </c>
      <c r="D37" s="12">
        <v>0</v>
      </c>
      <c r="E37" s="12">
        <f>50+1019.3+588.6</f>
        <v>1657.9</v>
      </c>
      <c r="F37" s="12">
        <f>50</f>
        <v>50</v>
      </c>
      <c r="G37" s="12">
        <f>28500+3588.9</f>
        <v>32088.9</v>
      </c>
      <c r="H37" s="12">
        <v>0</v>
      </c>
      <c r="I37" s="12">
        <f>6769.5</f>
        <v>6769.5</v>
      </c>
      <c r="J37" s="12">
        <f>6300+75</f>
        <v>6375</v>
      </c>
      <c r="K37" s="12">
        <v>0</v>
      </c>
      <c r="L37" s="12">
        <v>0</v>
      </c>
      <c r="M37" s="12">
        <f>3601.3</f>
        <v>3601.3</v>
      </c>
      <c r="N37" s="12">
        <f t="shared" si="17"/>
        <v>50542.600000000006</v>
      </c>
    </row>
    <row r="38" spans="1:14" ht="22.5" customHeight="1" thickBot="1" x14ac:dyDescent="0.3">
      <c r="A38" s="10" t="s">
        <v>23</v>
      </c>
      <c r="B38" s="11">
        <f t="shared" ref="B38:M38" si="23">SUM(B24:B37)</f>
        <v>40393.577789999996</v>
      </c>
      <c r="C38" s="11">
        <f t="shared" si="23"/>
        <v>39511.865289999994</v>
      </c>
      <c r="D38" s="11">
        <f t="shared" si="23"/>
        <v>43329.842859999997</v>
      </c>
      <c r="E38" s="11">
        <f t="shared" si="23"/>
        <v>40420.899120000002</v>
      </c>
      <c r="F38" s="11">
        <f t="shared" si="23"/>
        <v>40405.475729999998</v>
      </c>
      <c r="G38" s="11">
        <f t="shared" si="23"/>
        <v>70247.268209999995</v>
      </c>
      <c r="H38" s="11">
        <f t="shared" si="23"/>
        <v>38256.952549999995</v>
      </c>
      <c r="I38" s="11">
        <f t="shared" si="23"/>
        <v>45275.13654</v>
      </c>
      <c r="J38" s="11">
        <f t="shared" si="23"/>
        <v>54348.509939999996</v>
      </c>
      <c r="K38" s="11">
        <f t="shared" si="23"/>
        <v>58589.653089999993</v>
      </c>
      <c r="L38" s="11">
        <f t="shared" si="23"/>
        <v>44549.654579999995</v>
      </c>
      <c r="M38" s="11">
        <f t="shared" si="23"/>
        <v>47788.049449999999</v>
      </c>
      <c r="N38" s="11">
        <f>SUM(B38:M38)</f>
        <v>563116.88514999999</v>
      </c>
    </row>
    <row r="39" spans="1:14" ht="23.25" customHeight="1" thickBot="1" x14ac:dyDescent="0.3">
      <c r="A39" s="3" t="s">
        <v>5</v>
      </c>
      <c r="B39" s="16">
        <f t="shared" ref="B39:N39" si="24">B15-B38</f>
        <v>4069.3322100000078</v>
      </c>
      <c r="C39" s="16">
        <f t="shared" si="24"/>
        <v>8458.6947100000034</v>
      </c>
      <c r="D39" s="16">
        <f t="shared" si="24"/>
        <v>7429.0171400000036</v>
      </c>
      <c r="E39" s="16">
        <f t="shared" si="24"/>
        <v>7238.300879999988</v>
      </c>
      <c r="F39" s="16">
        <f t="shared" si="24"/>
        <v>14415.864270000013</v>
      </c>
      <c r="G39" s="16">
        <f t="shared" si="24"/>
        <v>-22364.808209999996</v>
      </c>
      <c r="H39" s="16">
        <f t="shared" si="24"/>
        <v>13709.31745000001</v>
      </c>
      <c r="I39" s="16">
        <f t="shared" si="24"/>
        <v>14968.463459999992</v>
      </c>
      <c r="J39" s="16">
        <f t="shared" si="24"/>
        <v>-8059.1299399999989</v>
      </c>
      <c r="K39" s="16">
        <f t="shared" si="24"/>
        <v>2358.5769100000107</v>
      </c>
      <c r="L39" s="16">
        <f t="shared" si="24"/>
        <v>31476.585419999996</v>
      </c>
      <c r="M39" s="16">
        <f t="shared" si="24"/>
        <v>16905.010549999999</v>
      </c>
      <c r="N39" s="12">
        <f t="shared" si="24"/>
        <v>90605.224850000115</v>
      </c>
    </row>
    <row r="40" spans="1:14" ht="23.25" customHeight="1" thickBot="1" x14ac:dyDescent="0.3">
      <c r="A40" s="3" t="s">
        <v>7</v>
      </c>
      <c r="B40" s="17">
        <f t="shared" ref="B40:M40" si="25">B5+B39</f>
        <v>189.19221000000789</v>
      </c>
      <c r="C40" s="17">
        <f t="shared" si="25"/>
        <v>8647.8869200000117</v>
      </c>
      <c r="D40" s="17">
        <f t="shared" si="25"/>
        <v>16076.904060000015</v>
      </c>
      <c r="E40" s="17">
        <f t="shared" si="25"/>
        <v>23315.204940000003</v>
      </c>
      <c r="F40" s="17">
        <f t="shared" si="25"/>
        <v>37731.069210000016</v>
      </c>
      <c r="G40" s="17">
        <f t="shared" si="25"/>
        <v>15366.26100000002</v>
      </c>
      <c r="H40" s="17">
        <f t="shared" si="25"/>
        <v>29075.57845000003</v>
      </c>
      <c r="I40" s="17">
        <f t="shared" si="25"/>
        <v>44044.041910000022</v>
      </c>
      <c r="J40" s="17">
        <f t="shared" si="25"/>
        <v>35984.911970000023</v>
      </c>
      <c r="K40" s="17">
        <f t="shared" si="25"/>
        <v>38343.488880000034</v>
      </c>
      <c r="L40" s="17">
        <f t="shared" si="25"/>
        <v>69820.074300000037</v>
      </c>
      <c r="M40" s="17">
        <f t="shared" si="25"/>
        <v>86725.084850000043</v>
      </c>
      <c r="N40" s="16">
        <f>N5-N38+N15</f>
        <v>86725.084850000101</v>
      </c>
    </row>
    <row r="41" spans="1:14" ht="27" customHeight="1" thickBot="1" x14ac:dyDescent="0.3">
      <c r="A41" s="4" t="s">
        <v>11</v>
      </c>
      <c r="B41" s="18">
        <f>B6+B15-B7</f>
        <v>-110270.31</v>
      </c>
      <c r="C41" s="18">
        <f t="shared" ref="C41:N41" si="26">C6+C15-C7</f>
        <v>-114293.38</v>
      </c>
      <c r="D41" s="18">
        <f t="shared" si="26"/>
        <v>-114533.73999999999</v>
      </c>
      <c r="E41" s="18">
        <f t="shared" si="26"/>
        <v>-121630.98000000001</v>
      </c>
      <c r="F41" s="18">
        <f t="shared" si="26"/>
        <v>-117005.75</v>
      </c>
      <c r="G41" s="18">
        <f t="shared" si="26"/>
        <v>-120801.96</v>
      </c>
      <c r="H41" s="18">
        <f t="shared" si="26"/>
        <v>-118497.84</v>
      </c>
      <c r="I41" s="18">
        <f t="shared" si="26"/>
        <v>-107932.22</v>
      </c>
      <c r="J41" s="18">
        <f t="shared" si="26"/>
        <v>-111320.82</v>
      </c>
      <c r="K41" s="18">
        <f t="shared" si="26"/>
        <v>-120986.12</v>
      </c>
      <c r="L41" s="18">
        <f t="shared" si="26"/>
        <v>-105686.94</v>
      </c>
      <c r="M41" s="18">
        <f t="shared" si="26"/>
        <v>-101744.43000000001</v>
      </c>
      <c r="N41" s="19">
        <f t="shared" si="26"/>
        <v>-101744.42999999993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2022-03-14T08:25:48Z</cp:lastPrinted>
  <dcterms:created xsi:type="dcterms:W3CDTF">2011-06-06T03:25:48Z</dcterms:created>
  <dcterms:modified xsi:type="dcterms:W3CDTF">2022-03-14T08:36:21Z</dcterms:modified>
</cp:coreProperties>
</file>