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N24" i="1" l="1"/>
  <c r="N25" i="1"/>
  <c r="N26" i="1"/>
  <c r="N27" i="1"/>
  <c r="N28" i="1"/>
  <c r="N29" i="1"/>
  <c r="N30" i="1"/>
  <c r="N31" i="1"/>
  <c r="N32" i="1"/>
  <c r="N33" i="1"/>
  <c r="N34" i="1"/>
  <c r="N35" i="1"/>
  <c r="N36" i="1"/>
  <c r="L36" i="1" l="1"/>
  <c r="M34" i="1" l="1"/>
  <c r="L34" i="1" l="1"/>
  <c r="K34" i="1" l="1"/>
  <c r="M27" i="1" l="1"/>
  <c r="M16" i="1"/>
  <c r="M26" i="1"/>
  <c r="M8" i="1"/>
  <c r="L27" i="1" l="1"/>
  <c r="L16" i="1"/>
  <c r="L26" i="1"/>
  <c r="L8" i="1"/>
  <c r="K27" i="1" l="1"/>
  <c r="K21" i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I33" i="1" l="1"/>
  <c r="J33" i="1"/>
  <c r="H33" i="1"/>
  <c r="C33" i="1"/>
  <c r="D33" i="1"/>
  <c r="E33" i="1"/>
  <c r="F33" i="1"/>
  <c r="G33" i="1"/>
  <c r="B33" i="1" l="1"/>
  <c r="G16" i="1" l="1"/>
  <c r="G15" i="1" s="1"/>
  <c r="J29" i="1" l="1"/>
  <c r="J34" i="1" l="1"/>
  <c r="I34" i="1" l="1"/>
  <c r="H34" i="1" l="1"/>
  <c r="I28" i="1" l="1"/>
  <c r="J28" i="1"/>
  <c r="H28" i="1"/>
  <c r="J27" i="1" l="1"/>
  <c r="J16" i="1"/>
  <c r="J26" i="1"/>
  <c r="J8" i="1"/>
  <c r="I27" i="1" l="1"/>
  <c r="I21" i="1"/>
  <c r="I16" i="1"/>
  <c r="I26" i="1"/>
  <c r="I8" i="1"/>
  <c r="F36" i="1" l="1"/>
  <c r="H27" i="1" l="1"/>
  <c r="H21" i="1"/>
  <c r="H16" i="1"/>
  <c r="H26" i="1"/>
  <c r="H8" i="1"/>
  <c r="H25" i="1" l="1"/>
  <c r="I25" i="1"/>
  <c r="J25" i="1"/>
  <c r="H24" i="1"/>
  <c r="I24" i="1"/>
  <c r="J24" i="1"/>
  <c r="G36" i="1" l="1"/>
  <c r="G27" i="1" l="1"/>
  <c r="G26" i="1"/>
  <c r="G8" i="1"/>
  <c r="F27" i="1" l="1"/>
  <c r="F21" i="1"/>
  <c r="F16" i="1"/>
  <c r="F26" i="1"/>
  <c r="F8" i="1"/>
  <c r="E27" i="1" l="1"/>
  <c r="E16" i="1"/>
  <c r="E26" i="1"/>
  <c r="E8" i="1"/>
  <c r="E36" i="1" l="1"/>
  <c r="D36" i="1" l="1"/>
  <c r="E25" i="1"/>
  <c r="F25" i="1"/>
  <c r="G25" i="1"/>
  <c r="D26" i="1"/>
  <c r="D27" i="1"/>
  <c r="D25" i="1"/>
  <c r="E24" i="1"/>
  <c r="F24" i="1"/>
  <c r="G24" i="1"/>
  <c r="D24" i="1"/>
  <c r="D16" i="1" l="1"/>
  <c r="D8" i="1"/>
  <c r="C36" i="1" l="1"/>
  <c r="C27" i="1" l="1"/>
  <c r="C21" i="1"/>
  <c r="C16" i="1"/>
  <c r="C26" i="1"/>
  <c r="C8" i="1"/>
  <c r="B27" i="1" l="1"/>
  <c r="B21" i="1"/>
  <c r="B16" i="1"/>
  <c r="B26" i="1"/>
  <c r="B8" i="1"/>
  <c r="B36" i="1" l="1"/>
  <c r="C25" i="1" l="1"/>
  <c r="C24" i="1"/>
  <c r="B25" i="1"/>
  <c r="B24" i="1"/>
  <c r="N6" i="1" l="1"/>
  <c r="N5" i="1"/>
  <c r="M7" i="1" l="1"/>
  <c r="L7" i="1"/>
  <c r="K7" i="1"/>
  <c r="N17" i="1"/>
  <c r="N18" i="1"/>
  <c r="N19" i="1"/>
  <c r="N20" i="1"/>
  <c r="N21" i="1"/>
  <c r="N22" i="1"/>
  <c r="K15" i="1"/>
  <c r="L15" i="1"/>
  <c r="M15" i="1"/>
  <c r="N9" i="1"/>
  <c r="N10" i="1"/>
  <c r="N11" i="1"/>
  <c r="N12" i="1"/>
  <c r="N13" i="1"/>
  <c r="N14" i="1"/>
  <c r="M37" i="1" l="1"/>
  <c r="M38" i="1" s="1"/>
  <c r="L37" i="1"/>
  <c r="L38" i="1" s="1"/>
  <c r="K37" i="1"/>
  <c r="K38" i="1" l="1"/>
  <c r="H15" i="1"/>
  <c r="I15" i="1"/>
  <c r="J15" i="1"/>
  <c r="I7" i="1"/>
  <c r="J7" i="1"/>
  <c r="H37" i="1" l="1"/>
  <c r="H38" i="1" s="1"/>
  <c r="J37" i="1"/>
  <c r="J38" i="1" s="1"/>
  <c r="H7" i="1"/>
  <c r="I37" i="1" l="1"/>
  <c r="N8" i="1"/>
  <c r="F15" i="1"/>
  <c r="G7" i="1"/>
  <c r="D15" i="1"/>
  <c r="D37" i="1" s="1"/>
  <c r="D38" i="1" s="1"/>
  <c r="D7" i="1"/>
  <c r="C15" i="1"/>
  <c r="C7" i="1"/>
  <c r="B15" i="1"/>
  <c r="B7" i="1"/>
  <c r="G37" i="1" l="1"/>
  <c r="G38" i="1" s="1"/>
  <c r="C37" i="1"/>
  <c r="C38" i="1" s="1"/>
  <c r="E7" i="1"/>
  <c r="E15" i="1"/>
  <c r="N16" i="1"/>
  <c r="I38" i="1"/>
  <c r="F7" i="1"/>
  <c r="F37" i="1"/>
  <c r="F38" i="1" s="1"/>
  <c r="B40" i="1"/>
  <c r="C6" i="1" s="1"/>
  <c r="C40" i="1" s="1"/>
  <c r="D6" i="1" s="1"/>
  <c r="E6" i="1" l="1"/>
  <c r="E40" i="1" s="1"/>
  <c r="D40" i="1"/>
  <c r="E37" i="1"/>
  <c r="E38" i="1" s="1"/>
  <c r="N7" i="1"/>
  <c r="N15" i="1"/>
  <c r="B37" i="1"/>
  <c r="N37" i="1" l="1"/>
  <c r="N40" i="1"/>
  <c r="F6" i="1"/>
  <c r="F40" i="1" s="1"/>
  <c r="B38" i="1"/>
  <c r="G6" i="1" l="1"/>
  <c r="N38" i="1"/>
  <c r="N39" i="1" s="1"/>
  <c r="B39" i="1"/>
  <c r="G40" i="1" l="1"/>
  <c r="H6" i="1" s="1"/>
  <c r="H40" i="1" s="1"/>
  <c r="I6" i="1" s="1"/>
  <c r="I40" i="1" s="1"/>
  <c r="C5" i="1"/>
  <c r="C39" i="1" s="1"/>
  <c r="J6" i="1" l="1"/>
  <c r="J40" i="1" s="1"/>
  <c r="D5" i="1"/>
  <c r="D39" i="1" s="1"/>
  <c r="K6" i="1" l="1"/>
  <c r="K40" i="1" s="1"/>
  <c r="L6" i="1" s="1"/>
  <c r="L40" i="1" s="1"/>
  <c r="E5" i="1"/>
  <c r="E39" i="1" s="1"/>
  <c r="M6" i="1" l="1"/>
  <c r="M40" i="1" s="1"/>
  <c r="F5" i="1"/>
  <c r="F39" i="1" s="1"/>
  <c r="G5" i="1" l="1"/>
  <c r="G39" i="1" l="1"/>
  <c r="H5" i="1" s="1"/>
  <c r="H39" i="1" s="1"/>
  <c r="I5" i="1" s="1"/>
  <c r="I39" i="1" s="1"/>
  <c r="J5" i="1" s="1"/>
  <c r="J39" i="1" s="1"/>
  <c r="K5" i="1" s="1"/>
  <c r="K39" i="1" s="1"/>
  <c r="L5" i="1" s="1"/>
  <c r="L39" i="1" s="1"/>
  <c r="M5" i="1" s="1"/>
  <c r="M39" i="1" s="1"/>
</calcChain>
</file>

<file path=xl/sharedStrings.xml><?xml version="1.0" encoding="utf-8"?>
<sst xmlns="http://schemas.openxmlformats.org/spreadsheetml/2006/main" count="52" uniqueCount="43">
  <si>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</si>
  <si>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</si>
  <si>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</si>
  <si>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</si>
  <si>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</si>
  <si>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</si>
  <si>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</si>
  <si>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</si>
  <si>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</si>
  <si>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</si>
  <si>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</si>
  <si>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</si>
  <si>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</si>
  <si>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</si>
  <si>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</si>
  <si>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</si>
  <si>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</si>
  <si>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</si>
  <si>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</si>
  <si>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</si>
  <si>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</si>
  <si>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</si>
  <si>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</si>
  <si>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</si>
  <si>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тепловой энергии</t>
  </si>
  <si>
    <t>Отведение сточных вод ОИ</t>
  </si>
  <si>
    <t>Вознаграждение, координация с советом МКД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</si>
  <si>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</si>
  <si>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</si>
  <si>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</si>
  <si>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</si>
  <si>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</si>
  <si>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</si>
  <si>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</si>
  <si>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</si>
  <si>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</si>
  <si>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</si>
  <si>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</si>
  <si>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</si>
  <si>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</si>
  <si>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</t>
  </si>
  <si>
    <t xml:space="preserve"> </t>
  </si>
  <si>
    <t xml:space="preserve">                 ОТЧЕТ по дому Ленинградская, 95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</si>
</sst>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topLeftCell="B26" zoomScale="75" workbookViewId="0">
      <selection activeCell="N25" sqref="N25"/>
    </sheetView>
  </sheetViews>
  <sheetFormatPr defaultRowHeight="13.2" x14ac:dyDescent="0.25"/>
  <cols>
    <col min="1" max="1" width="58.6640625" customWidth="1"/>
    <col min="2" max="2" width="15.109375" customWidth="1"/>
    <col min="3" max="3" width="14.33203125" customWidth="1"/>
    <col min="4" max="4" width="13.44140625" customWidth="1"/>
    <col min="5" max="5" width="13.88671875" customWidth="1"/>
    <col min="6" max="7" width="14.33203125" customWidth="1"/>
    <col min="8" max="8" width="13.88671875" customWidth="1"/>
    <col min="9" max="9" width="13.6640625" customWidth="1"/>
    <col min="10" max="13" width="13.33203125" customWidth="1"/>
    <col min="14" max="14" width="16.109375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-95383.55</v>
      </c>
      <c r="C5" s="8">
        <f t="shared" ref="C5:D6" si="0">B39</f>
        <v>-91950.971450000012</v>
      </c>
      <c r="D5" s="8">
        <f t="shared" si="0"/>
        <v>-91429.007400000002</v>
      </c>
      <c r="E5" s="8">
        <f t="shared" ref="E5:E6" si="1">D39</f>
        <v>-85247.927750000003</v>
      </c>
      <c r="F5" s="8">
        <f t="shared" ref="F5:F6" si="2">E39</f>
        <v>-82551.420100000003</v>
      </c>
      <c r="G5" s="8">
        <f t="shared" ref="G5:G6" si="3">F39</f>
        <v>-80583.210449999999</v>
      </c>
      <c r="H5" s="8">
        <f t="shared" ref="H5:H6" si="4">G39</f>
        <v>-66214.372399999993</v>
      </c>
      <c r="I5" s="8">
        <f t="shared" ref="I5:I6" si="5">H39</f>
        <v>-64087.416029999993</v>
      </c>
      <c r="J5" s="8">
        <f t="shared" ref="J5:J6" si="6">I39</f>
        <v>-43022.938090000011</v>
      </c>
      <c r="K5" s="8">
        <f t="shared" ref="K5:K6" si="7">J39</f>
        <v>-37269.094950000006</v>
      </c>
      <c r="L5" s="8">
        <f t="shared" ref="L5:L6" si="8">K39</f>
        <v>-27042.273830000006</v>
      </c>
      <c r="M5" s="8">
        <f t="shared" ref="M5:M6" si="9">L39</f>
        <v>-65980.934290000019</v>
      </c>
      <c r="N5" s="8">
        <f>B5</f>
        <v>-95383.55</v>
      </c>
    </row>
    <row r="6" spans="1:18" ht="21" customHeight="1" thickBot="1" x14ac:dyDescent="0.3">
      <c r="A6" s="7" t="s">
        <v>13</v>
      </c>
      <c r="B6" s="8">
        <v>-46109.62</v>
      </c>
      <c r="C6" s="8">
        <f t="shared" si="0"/>
        <v>-47498.06</v>
      </c>
      <c r="D6" s="8">
        <f t="shared" si="0"/>
        <v>-50944.349999999991</v>
      </c>
      <c r="E6" s="8">
        <f t="shared" si="1"/>
        <v>-48515.159999999989</v>
      </c>
      <c r="F6" s="8">
        <f t="shared" si="2"/>
        <v>-49843.569999999985</v>
      </c>
      <c r="G6" s="8">
        <f t="shared" si="3"/>
        <v>-51425.379999999983</v>
      </c>
      <c r="H6" s="8">
        <f t="shared" si="4"/>
        <v>-40977.469999999972</v>
      </c>
      <c r="I6" s="8">
        <f t="shared" si="5"/>
        <v>-47161.02999999997</v>
      </c>
      <c r="J6" s="8">
        <f t="shared" si="6"/>
        <v>-33697.689999999988</v>
      </c>
      <c r="K6" s="8">
        <f t="shared" si="7"/>
        <v>-34782.189999999988</v>
      </c>
      <c r="L6" s="8">
        <f t="shared" si="8"/>
        <v>-33729.779999999984</v>
      </c>
      <c r="M6" s="8">
        <f t="shared" si="9"/>
        <v>-33159.159999999989</v>
      </c>
      <c r="N6" s="8">
        <f>B6</f>
        <v>-46109.62</v>
      </c>
    </row>
    <row r="7" spans="1:18" ht="20.25" customHeight="1" thickBot="1" x14ac:dyDescent="0.3">
      <c r="A7" s="9" t="s">
        <v>12</v>
      </c>
      <c r="B7" s="10">
        <f>SUM(B8:B14)</f>
        <v>22729.05</v>
      </c>
      <c r="C7" s="10">
        <f>SUM(C8:C14)</f>
        <v>22729.05</v>
      </c>
      <c r="D7" s="10">
        <f>SUM(D8:D14)</f>
        <v>22729.05</v>
      </c>
      <c r="E7" s="10">
        <f t="shared" ref="E7:M7" si="10">SUM(E8:E14)</f>
        <v>22729.05</v>
      </c>
      <c r="F7" s="10">
        <f t="shared" si="10"/>
        <v>22729.05</v>
      </c>
      <c r="G7" s="10">
        <f t="shared" si="10"/>
        <v>22729.05</v>
      </c>
      <c r="H7" s="10">
        <f t="shared" si="10"/>
        <v>28711.309999999998</v>
      </c>
      <c r="I7" s="10">
        <f t="shared" si="10"/>
        <v>28716.62</v>
      </c>
      <c r="J7" s="10">
        <f t="shared" si="10"/>
        <v>28716.62</v>
      </c>
      <c r="K7" s="10">
        <f t="shared" si="10"/>
        <v>29910.86</v>
      </c>
      <c r="L7" s="10">
        <f t="shared" si="10"/>
        <v>28716.62</v>
      </c>
      <c r="M7" s="10">
        <f t="shared" si="10"/>
        <v>29693.11</v>
      </c>
      <c r="N7" s="10">
        <f>SUM(B7:M7)</f>
        <v>310839.43999999994</v>
      </c>
    </row>
    <row r="8" spans="1:18" ht="24.75" customHeight="1" thickBot="1" x14ac:dyDescent="0.3">
      <c r="A8" s="4" t="s">
        <v>27</v>
      </c>
      <c r="B8" s="11">
        <f t="shared" ref="B8:G8" si="11">19299.22+1203.84</f>
        <v>20503.060000000001</v>
      </c>
      <c r="C8" s="11">
        <f t="shared" si="11"/>
        <v>20503.060000000001</v>
      </c>
      <c r="D8" s="11">
        <f t="shared" si="11"/>
        <v>20503.060000000001</v>
      </c>
      <c r="E8" s="11">
        <f t="shared" si="11"/>
        <v>20503.060000000001</v>
      </c>
      <c r="F8" s="11">
        <f t="shared" si="11"/>
        <v>20503.060000000001</v>
      </c>
      <c r="G8" s="11">
        <f t="shared" si="11"/>
        <v>20503.060000000001</v>
      </c>
      <c r="H8" s="11">
        <f t="shared" ref="H8:M8" si="12">25279.26+1203.84</f>
        <v>26483.1</v>
      </c>
      <c r="I8" s="11">
        <f t="shared" si="12"/>
        <v>26483.1</v>
      </c>
      <c r="J8" s="11">
        <f t="shared" si="12"/>
        <v>26483.1</v>
      </c>
      <c r="K8" s="11">
        <f t="shared" si="12"/>
        <v>26483.1</v>
      </c>
      <c r="L8" s="11">
        <f t="shared" si="12"/>
        <v>26483.1</v>
      </c>
      <c r="M8" s="11">
        <f t="shared" si="12"/>
        <v>26483.1</v>
      </c>
      <c r="N8" s="11">
        <f>SUM(B8:M8)</f>
        <v>281916.96000000002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1194.24</v>
      </c>
      <c r="L9" s="11">
        <v>0</v>
      </c>
      <c r="M9" s="11">
        <v>0</v>
      </c>
      <c r="N9" s="11">
        <f t="shared" ref="N9:N14" si="13">SUM(B9:M9)</f>
        <v>1194.24</v>
      </c>
      <c r="Q9" t="s">
        <v>41</v>
      </c>
    </row>
    <row r="10" spans="1:18" ht="24.75" customHeight="1" thickBot="1" x14ac:dyDescent="0.3">
      <c r="A10" s="4" t="s">
        <v>17</v>
      </c>
      <c r="B10" s="11">
        <v>86.64</v>
      </c>
      <c r="C10" s="11">
        <v>86.64</v>
      </c>
      <c r="D10" s="11">
        <v>86.64</v>
      </c>
      <c r="E10" s="11">
        <v>86.64</v>
      </c>
      <c r="F10" s="11">
        <v>86.64</v>
      </c>
      <c r="G10" s="11">
        <v>86.64</v>
      </c>
      <c r="H10" s="11">
        <v>86.64</v>
      </c>
      <c r="I10" s="11">
        <v>91.95</v>
      </c>
      <c r="J10" s="11">
        <v>91.95</v>
      </c>
      <c r="K10" s="11">
        <v>91.95</v>
      </c>
      <c r="L10" s="11">
        <v>91.95</v>
      </c>
      <c r="M10" s="11">
        <v>91.95</v>
      </c>
      <c r="N10" s="11">
        <f t="shared" si="13"/>
        <v>1066.2300000000002</v>
      </c>
    </row>
    <row r="11" spans="1:18" ht="24.75" customHeight="1" thickBot="1" x14ac:dyDescent="0.3">
      <c r="A11" s="4" t="s">
        <v>18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976.49</v>
      </c>
      <c r="N11" s="11">
        <f t="shared" si="13"/>
        <v>976.49</v>
      </c>
    </row>
    <row r="12" spans="1:18" ht="24.75" customHeight="1" thickBot="1" x14ac:dyDescent="0.3">
      <c r="A12" s="4" t="s">
        <v>25</v>
      </c>
      <c r="B12" s="11">
        <v>123.85</v>
      </c>
      <c r="C12" s="11">
        <v>123.85</v>
      </c>
      <c r="D12" s="11">
        <v>123.85</v>
      </c>
      <c r="E12" s="11">
        <v>123.85</v>
      </c>
      <c r="F12" s="11">
        <v>123.85</v>
      </c>
      <c r="G12" s="11">
        <v>123.85</v>
      </c>
      <c r="H12" s="11">
        <v>126.07</v>
      </c>
      <c r="I12" s="11">
        <v>126.07</v>
      </c>
      <c r="J12" s="11">
        <v>126.07</v>
      </c>
      <c r="K12" s="11">
        <v>126.07</v>
      </c>
      <c r="L12" s="11">
        <v>126.07</v>
      </c>
      <c r="M12" s="11">
        <v>126.07</v>
      </c>
      <c r="N12" s="11">
        <f t="shared" si="13"/>
        <v>1499.5199999999998</v>
      </c>
    </row>
    <row r="13" spans="1:18" ht="24.75" customHeight="1" thickBot="1" x14ac:dyDescent="0.3">
      <c r="A13" s="4" t="s">
        <v>26</v>
      </c>
      <c r="B13" s="11">
        <v>1615.5</v>
      </c>
      <c r="C13" s="11">
        <v>1615.5</v>
      </c>
      <c r="D13" s="11">
        <v>1615.5</v>
      </c>
      <c r="E13" s="11">
        <v>1615.5</v>
      </c>
      <c r="F13" s="11">
        <v>1615.5</v>
      </c>
      <c r="G13" s="11">
        <v>1615.5</v>
      </c>
      <c r="H13" s="11">
        <v>1615.5</v>
      </c>
      <c r="I13" s="11">
        <v>1615.5</v>
      </c>
      <c r="J13" s="11">
        <v>1615.5</v>
      </c>
      <c r="K13" s="11">
        <v>1615.5</v>
      </c>
      <c r="L13" s="11">
        <v>1615.5</v>
      </c>
      <c r="M13" s="11">
        <v>1615.5</v>
      </c>
      <c r="N13" s="11">
        <f t="shared" si="13"/>
        <v>19386</v>
      </c>
    </row>
    <row r="14" spans="1:18" ht="24.75" customHeight="1" thickBot="1" x14ac:dyDescent="0.3">
      <c r="A14" s="4" t="s">
        <v>14</v>
      </c>
      <c r="B14" s="11">
        <v>400</v>
      </c>
      <c r="C14" s="11">
        <v>400</v>
      </c>
      <c r="D14" s="11">
        <v>400</v>
      </c>
      <c r="E14" s="11">
        <v>400</v>
      </c>
      <c r="F14" s="11">
        <v>400</v>
      </c>
      <c r="G14" s="11">
        <v>400</v>
      </c>
      <c r="H14" s="11">
        <v>400</v>
      </c>
      <c r="I14" s="11">
        <v>400</v>
      </c>
      <c r="J14" s="11">
        <v>400</v>
      </c>
      <c r="K14" s="11">
        <v>400</v>
      </c>
      <c r="L14" s="11">
        <v>400</v>
      </c>
      <c r="M14" s="11">
        <v>400</v>
      </c>
      <c r="N14" s="11">
        <f t="shared" si="13"/>
        <v>4800</v>
      </c>
    </row>
    <row r="15" spans="1:18" ht="20.25" customHeight="1" thickBot="1" x14ac:dyDescent="0.3">
      <c r="A15" s="12" t="s">
        <v>8</v>
      </c>
      <c r="B15" s="13">
        <f>SUM(B16:B22)</f>
        <v>21340.61</v>
      </c>
      <c r="C15" s="13">
        <f>SUM(C16:C22)</f>
        <v>19282.760000000002</v>
      </c>
      <c r="D15" s="13">
        <f>SUM(D16:D22)</f>
        <v>25158.239999999998</v>
      </c>
      <c r="E15" s="13">
        <f t="shared" ref="E15:M15" si="14">SUM(E16:E22)</f>
        <v>21400.640000000003</v>
      </c>
      <c r="F15" s="13">
        <f t="shared" si="14"/>
        <v>21147.24</v>
      </c>
      <c r="G15" s="13">
        <f t="shared" si="14"/>
        <v>33176.960000000006</v>
      </c>
      <c r="H15" s="13">
        <f t="shared" si="14"/>
        <v>22527.750000000004</v>
      </c>
      <c r="I15" s="13">
        <f t="shared" si="14"/>
        <v>42179.959999999985</v>
      </c>
      <c r="J15" s="13">
        <f t="shared" si="14"/>
        <v>27632.120000000003</v>
      </c>
      <c r="K15" s="13">
        <f t="shared" si="14"/>
        <v>30963.27</v>
      </c>
      <c r="L15" s="13">
        <f t="shared" si="14"/>
        <v>29287.239999999994</v>
      </c>
      <c r="M15" s="13">
        <f t="shared" si="14"/>
        <v>28235.52</v>
      </c>
      <c r="N15" s="13">
        <f>SUM(B15:M15)</f>
        <v>322332.31</v>
      </c>
    </row>
    <row r="16" spans="1:18" ht="24" customHeight="1" thickBot="1" x14ac:dyDescent="0.3">
      <c r="A16" s="4" t="s">
        <v>27</v>
      </c>
      <c r="B16" s="11">
        <f>17403.21+1072.15</f>
        <v>18475.36</v>
      </c>
      <c r="C16" s="11">
        <f>15872.69+1074.45</f>
        <v>16947.14</v>
      </c>
      <c r="D16" s="11">
        <f>20802.99+1562.78</f>
        <v>22365.77</v>
      </c>
      <c r="E16" s="11">
        <f>17179.96+2186.32</f>
        <v>19366.28</v>
      </c>
      <c r="F16" s="11">
        <f>17916.51+1103.2</f>
        <v>19019.71</v>
      </c>
      <c r="G16" s="11">
        <f>27393.43+2830.51</f>
        <v>30223.940000000002</v>
      </c>
      <c r="H16" s="11">
        <f>19187.43+1140.08</f>
        <v>20327.510000000002</v>
      </c>
      <c r="I16" s="11">
        <f>37858.97+1334.49</f>
        <v>39193.46</v>
      </c>
      <c r="J16" s="11">
        <f>24279.56+1176.31</f>
        <v>25455.870000000003</v>
      </c>
      <c r="K16" s="11">
        <f>27238.34+1303.84</f>
        <v>28542.18</v>
      </c>
      <c r="L16" s="11">
        <f>24874.77+1140.08</f>
        <v>26014.85</v>
      </c>
      <c r="M16" s="11">
        <f>24890.53+1137.08</f>
        <v>26027.61</v>
      </c>
      <c r="N16" s="11">
        <f>SUM(B16:M16)</f>
        <v>291959.67999999999</v>
      </c>
    </row>
    <row r="17" spans="1:15" ht="26.25" customHeight="1" thickBot="1" x14ac:dyDescent="0.3">
      <c r="A17" s="4" t="s">
        <v>16</v>
      </c>
      <c r="B17" s="11">
        <v>24.39</v>
      </c>
      <c r="C17" s="11">
        <v>31.72</v>
      </c>
      <c r="D17" s="11">
        <v>34.44</v>
      </c>
      <c r="E17" s="11">
        <v>26.86</v>
      </c>
      <c r="F17" s="11">
        <v>30.93</v>
      </c>
      <c r="G17" s="11">
        <v>45.83</v>
      </c>
      <c r="H17" s="11">
        <v>26.09</v>
      </c>
      <c r="I17" s="11">
        <v>126.7</v>
      </c>
      <c r="J17" s="11">
        <v>4.76</v>
      </c>
      <c r="K17" s="11">
        <v>14.51</v>
      </c>
      <c r="L17" s="11">
        <v>1092.6199999999999</v>
      </c>
      <c r="M17" s="11">
        <v>26.59</v>
      </c>
      <c r="N17" s="11">
        <f t="shared" ref="N17:N22" si="15">SUM(B17:M17)</f>
        <v>1485.4399999999998</v>
      </c>
    </row>
    <row r="18" spans="1:15" ht="26.25" customHeight="1" thickBot="1" x14ac:dyDescent="0.3">
      <c r="A18" s="4" t="s">
        <v>17</v>
      </c>
      <c r="B18" s="11">
        <v>88.45</v>
      </c>
      <c r="C18" s="11">
        <v>76</v>
      </c>
      <c r="D18" s="11">
        <v>97.69</v>
      </c>
      <c r="E18" s="11">
        <v>80.040000000000006</v>
      </c>
      <c r="F18" s="11">
        <v>71.930000000000007</v>
      </c>
      <c r="G18" s="11">
        <v>137.38</v>
      </c>
      <c r="H18" s="11">
        <v>90.64</v>
      </c>
      <c r="I18" s="11">
        <v>149.27000000000001</v>
      </c>
      <c r="J18" s="11">
        <v>92.24</v>
      </c>
      <c r="K18" s="11">
        <v>103.42</v>
      </c>
      <c r="L18" s="11">
        <v>93.85</v>
      </c>
      <c r="M18" s="11">
        <v>93.18</v>
      </c>
      <c r="N18" s="11">
        <f t="shared" si="15"/>
        <v>1174.0899999999999</v>
      </c>
    </row>
    <row r="19" spans="1:15" ht="26.25" customHeight="1" thickBot="1" x14ac:dyDescent="0.3">
      <c r="A19" s="4" t="s">
        <v>18</v>
      </c>
      <c r="B19" s="11">
        <v>468.83</v>
      </c>
      <c r="C19" s="11">
        <v>84.3</v>
      </c>
      <c r="D19" s="11">
        <v>90.14</v>
      </c>
      <c r="E19" s="11">
        <v>69.06</v>
      </c>
      <c r="F19" s="11">
        <v>77.650000000000006</v>
      </c>
      <c r="G19" s="11">
        <v>111.14</v>
      </c>
      <c r="H19" s="11">
        <v>71.36</v>
      </c>
      <c r="I19" s="11">
        <v>301.38</v>
      </c>
      <c r="J19" s="11">
        <v>20.440000000000001</v>
      </c>
      <c r="K19" s="11">
        <v>41.33</v>
      </c>
      <c r="L19" s="11">
        <v>32.6</v>
      </c>
      <c r="M19" s="11">
        <v>25.46</v>
      </c>
      <c r="N19" s="11">
        <f t="shared" si="15"/>
        <v>1393.6899999999998</v>
      </c>
    </row>
    <row r="20" spans="1:15" ht="26.25" customHeight="1" thickBot="1" x14ac:dyDescent="0.3">
      <c r="A20" s="4" t="s">
        <v>25</v>
      </c>
      <c r="B20" s="11">
        <v>122.46</v>
      </c>
      <c r="C20" s="11">
        <v>105.9</v>
      </c>
      <c r="D20" s="11">
        <v>136.29</v>
      </c>
      <c r="E20" s="11">
        <v>112.15</v>
      </c>
      <c r="F20" s="11">
        <v>100.77</v>
      </c>
      <c r="G20" s="11">
        <v>194.42</v>
      </c>
      <c r="H20" s="11">
        <v>126.15</v>
      </c>
      <c r="I20" s="11">
        <v>211.77</v>
      </c>
      <c r="J20" s="11">
        <v>124.45</v>
      </c>
      <c r="K20" s="11">
        <v>139.84</v>
      </c>
      <c r="L20" s="11">
        <v>127.32</v>
      </c>
      <c r="M20" s="11">
        <v>126.68</v>
      </c>
      <c r="N20" s="11">
        <f t="shared" si="15"/>
        <v>1628.1999999999998</v>
      </c>
    </row>
    <row r="21" spans="1:15" ht="26.25" customHeight="1" thickBot="1" x14ac:dyDescent="0.3">
      <c r="A21" s="4" t="s">
        <v>26</v>
      </c>
      <c r="B21" s="11">
        <f>1491.85+269.27</f>
        <v>1761.12</v>
      </c>
      <c r="C21" s="11">
        <f>1537.7+100</f>
        <v>1637.7</v>
      </c>
      <c r="D21" s="11">
        <v>2033.91</v>
      </c>
      <c r="E21" s="11">
        <v>1346.25</v>
      </c>
      <c r="F21" s="11">
        <f>1346.25+100</f>
        <v>1446.25</v>
      </c>
      <c r="G21" s="11">
        <v>2064.25</v>
      </c>
      <c r="H21" s="11">
        <f>1436+50</f>
        <v>1486</v>
      </c>
      <c r="I21" s="11">
        <f>1697.38+100</f>
        <v>1797.38</v>
      </c>
      <c r="J21" s="11">
        <v>1534.36</v>
      </c>
      <c r="K21" s="11">
        <f>1615.75+106.24</f>
        <v>1721.99</v>
      </c>
      <c r="L21" s="11">
        <v>1526</v>
      </c>
      <c r="M21" s="11">
        <v>1536</v>
      </c>
      <c r="N21" s="11">
        <f t="shared" si="15"/>
        <v>19891.210000000003</v>
      </c>
    </row>
    <row r="22" spans="1:15" ht="26.25" customHeight="1" thickBot="1" x14ac:dyDescent="0.3">
      <c r="A22" s="4" t="s">
        <v>14</v>
      </c>
      <c r="B22" s="14">
        <v>400</v>
      </c>
      <c r="C22" s="14">
        <v>400</v>
      </c>
      <c r="D22" s="14">
        <v>400</v>
      </c>
      <c r="E22" s="14">
        <v>400</v>
      </c>
      <c r="F22" s="14">
        <v>400</v>
      </c>
      <c r="G22" s="14">
        <v>400</v>
      </c>
      <c r="H22" s="14">
        <v>400</v>
      </c>
      <c r="I22" s="14">
        <v>400</v>
      </c>
      <c r="J22" s="14">
        <v>400</v>
      </c>
      <c r="K22" s="14">
        <v>400</v>
      </c>
      <c r="L22" s="14">
        <v>400</v>
      </c>
      <c r="M22" s="14">
        <v>400</v>
      </c>
      <c r="N22" s="11">
        <f t="shared" si="15"/>
        <v>4800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C24" si="16">1359.1*0.55</f>
        <v>747.505</v>
      </c>
      <c r="C24" s="11">
        <f t="shared" si="16"/>
        <v>747.505</v>
      </c>
      <c r="D24" s="11">
        <f>1359.1*0.55</f>
        <v>747.505</v>
      </c>
      <c r="E24" s="11">
        <f t="shared" ref="E24:M24" si="17">1359.1*0.55</f>
        <v>747.505</v>
      </c>
      <c r="F24" s="11">
        <f t="shared" si="17"/>
        <v>747.505</v>
      </c>
      <c r="G24" s="11">
        <f t="shared" si="17"/>
        <v>747.505</v>
      </c>
      <c r="H24" s="11">
        <f t="shared" si="17"/>
        <v>747.505</v>
      </c>
      <c r="I24" s="11">
        <f t="shared" si="17"/>
        <v>747.505</v>
      </c>
      <c r="J24" s="11">
        <f t="shared" si="17"/>
        <v>747.505</v>
      </c>
      <c r="K24" s="11">
        <f t="shared" si="17"/>
        <v>747.505</v>
      </c>
      <c r="L24" s="11">
        <f t="shared" si="17"/>
        <v>747.505</v>
      </c>
      <c r="M24" s="11">
        <f t="shared" si="17"/>
        <v>747.505</v>
      </c>
      <c r="N24" s="11">
        <f>SUM(B24:M24)</f>
        <v>8970.06</v>
      </c>
    </row>
    <row r="25" spans="1:15" ht="22.5" customHeight="1" thickBot="1" x14ac:dyDescent="0.3">
      <c r="A25" s="4" t="s">
        <v>2</v>
      </c>
      <c r="B25" s="11">
        <f t="shared" ref="B25:C25" si="18">1359.1*0.17</f>
        <v>231.047</v>
      </c>
      <c r="C25" s="11">
        <f t="shared" si="18"/>
        <v>231.047</v>
      </c>
      <c r="D25" s="11">
        <f>1359.1*0.17</f>
        <v>231.047</v>
      </c>
      <c r="E25" s="11">
        <f t="shared" ref="E25:M25" si="19">1359.1*0.17</f>
        <v>231.047</v>
      </c>
      <c r="F25" s="11">
        <f t="shared" si="19"/>
        <v>231.047</v>
      </c>
      <c r="G25" s="11">
        <f t="shared" si="19"/>
        <v>231.047</v>
      </c>
      <c r="H25" s="11">
        <f t="shared" si="19"/>
        <v>231.047</v>
      </c>
      <c r="I25" s="11">
        <f t="shared" si="19"/>
        <v>231.047</v>
      </c>
      <c r="J25" s="11">
        <f t="shared" si="19"/>
        <v>231.047</v>
      </c>
      <c r="K25" s="11">
        <f t="shared" si="19"/>
        <v>231.047</v>
      </c>
      <c r="L25" s="11">
        <f t="shared" si="19"/>
        <v>231.047</v>
      </c>
      <c r="M25" s="11">
        <f t="shared" si="19"/>
        <v>231.047</v>
      </c>
      <c r="N25" s="11">
        <f t="shared" ref="N25:N36" si="20">SUM(B25:M25)</f>
        <v>2772.5639999999999</v>
      </c>
    </row>
    <row r="26" spans="1:15" ht="21" customHeight="1" thickBot="1" x14ac:dyDescent="0.3">
      <c r="A26" s="4" t="s">
        <v>3</v>
      </c>
      <c r="B26" s="11">
        <f t="shared" ref="B26:G26" si="21">22329.05*2.3%</f>
        <v>513.56814999999995</v>
      </c>
      <c r="C26" s="11">
        <f t="shared" si="21"/>
        <v>513.56814999999995</v>
      </c>
      <c r="D26" s="11">
        <f t="shared" si="21"/>
        <v>513.56814999999995</v>
      </c>
      <c r="E26" s="11">
        <f t="shared" si="21"/>
        <v>513.56814999999995</v>
      </c>
      <c r="F26" s="11">
        <f t="shared" si="21"/>
        <v>513.56814999999995</v>
      </c>
      <c r="G26" s="11">
        <f t="shared" si="21"/>
        <v>513.56814999999995</v>
      </c>
      <c r="H26" s="11">
        <f>28311.31*2.3%</f>
        <v>651.16012999999998</v>
      </c>
      <c r="I26" s="11">
        <f>28316.62*2.3%</f>
        <v>651.28225999999995</v>
      </c>
      <c r="J26" s="11">
        <f>28316.62*2.3%</f>
        <v>651.28225999999995</v>
      </c>
      <c r="K26" s="11">
        <f>29510.86*2.3%</f>
        <v>678.74977999999999</v>
      </c>
      <c r="L26" s="11">
        <f>28316.62*2.3%</f>
        <v>651.28225999999995</v>
      </c>
      <c r="M26" s="11">
        <f>29293.11*2.3%</f>
        <v>673.74153000000001</v>
      </c>
      <c r="N26" s="11">
        <f t="shared" si="20"/>
        <v>7038.9071199999998</v>
      </c>
    </row>
    <row r="27" spans="1:15" ht="23.25" customHeight="1" thickBot="1" x14ac:dyDescent="0.3">
      <c r="A27" s="4" t="s">
        <v>4</v>
      </c>
      <c r="B27" s="11">
        <f>20940.61*3%</f>
        <v>628.2183</v>
      </c>
      <c r="C27" s="11">
        <f>18882.76*3%</f>
        <v>566.48279999999988</v>
      </c>
      <c r="D27" s="11">
        <f>24758.24*3%</f>
        <v>742.74720000000002</v>
      </c>
      <c r="E27" s="11">
        <f>21000.64*3%</f>
        <v>630.01919999999996</v>
      </c>
      <c r="F27" s="11">
        <f>20747.24*3%</f>
        <v>622.41719999999998</v>
      </c>
      <c r="G27" s="11">
        <f>32776.96*3%</f>
        <v>983.30879999999991</v>
      </c>
      <c r="H27" s="11">
        <f>22127.75*3%</f>
        <v>663.83249999999998</v>
      </c>
      <c r="I27" s="11">
        <f>41779.96*3%</f>
        <v>1253.3987999999999</v>
      </c>
      <c r="J27" s="11">
        <f>27232.12*3%</f>
        <v>816.96359999999993</v>
      </c>
      <c r="K27" s="11">
        <f>30563.27*3%</f>
        <v>916.8981</v>
      </c>
      <c r="L27" s="11">
        <f>28887.24*3%</f>
        <v>866.61720000000003</v>
      </c>
      <c r="M27" s="11">
        <f>27835.52*3%</f>
        <v>835.06560000000002</v>
      </c>
      <c r="N27" s="11">
        <f t="shared" si="20"/>
        <v>9525.9693000000007</v>
      </c>
    </row>
    <row r="28" spans="1:15" ht="23.25" customHeight="1" thickBot="1" x14ac:dyDescent="0.3">
      <c r="A28" s="4" t="s">
        <v>9</v>
      </c>
      <c r="B28" s="11">
        <v>10057.34</v>
      </c>
      <c r="C28" s="11">
        <v>10057.34</v>
      </c>
      <c r="D28" s="11">
        <v>10057.34</v>
      </c>
      <c r="E28" s="11">
        <v>10057.34</v>
      </c>
      <c r="F28" s="11">
        <v>10057.34</v>
      </c>
      <c r="G28" s="11">
        <v>10057.34</v>
      </c>
      <c r="H28" s="20">
        <f>1359.1*8.5</f>
        <v>11552.349999999999</v>
      </c>
      <c r="I28" s="20">
        <f t="shared" ref="I28:M28" si="22">1359.1*8.5</f>
        <v>11552.349999999999</v>
      </c>
      <c r="J28" s="20">
        <f t="shared" si="22"/>
        <v>11552.349999999999</v>
      </c>
      <c r="K28" s="20">
        <f t="shared" si="22"/>
        <v>11552.349999999999</v>
      </c>
      <c r="L28" s="20">
        <f t="shared" si="22"/>
        <v>11552.349999999999</v>
      </c>
      <c r="M28" s="20">
        <f t="shared" si="22"/>
        <v>11552.349999999999</v>
      </c>
      <c r="N28" s="11">
        <f t="shared" si="20"/>
        <v>129658.14000000001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f>1048.02+146.21</f>
        <v>1194.23</v>
      </c>
      <c r="K29" s="11">
        <v>0</v>
      </c>
      <c r="L29" s="11">
        <v>0</v>
      </c>
      <c r="M29" s="11">
        <v>0</v>
      </c>
      <c r="N29" s="11">
        <f t="shared" si="20"/>
        <v>1194.23</v>
      </c>
    </row>
    <row r="30" spans="1:15" ht="26.25" customHeight="1" thickBot="1" x14ac:dyDescent="0.3">
      <c r="A30" s="4" t="s">
        <v>20</v>
      </c>
      <c r="B30" s="11">
        <v>86.62</v>
      </c>
      <c r="C30" s="11">
        <v>86.62</v>
      </c>
      <c r="D30" s="11">
        <v>86.62</v>
      </c>
      <c r="E30" s="11">
        <v>86.62</v>
      </c>
      <c r="F30" s="11">
        <v>86.62</v>
      </c>
      <c r="G30" s="11">
        <v>86.62</v>
      </c>
      <c r="H30" s="11">
        <v>91.94</v>
      </c>
      <c r="I30" s="11">
        <v>91.94</v>
      </c>
      <c r="J30" s="11">
        <v>91.94</v>
      </c>
      <c r="K30" s="11">
        <v>91.94</v>
      </c>
      <c r="L30" s="11">
        <v>91.94</v>
      </c>
      <c r="M30" s="11">
        <v>91.94</v>
      </c>
      <c r="N30" s="11">
        <f t="shared" si="20"/>
        <v>1071.3600000000004</v>
      </c>
    </row>
    <row r="31" spans="1:15" ht="26.25" customHeight="1" thickBot="1" x14ac:dyDescent="0.3">
      <c r="A31" s="4" t="s">
        <v>21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976.5</v>
      </c>
      <c r="M31" s="11">
        <v>0</v>
      </c>
      <c r="N31" s="11">
        <f t="shared" si="20"/>
        <v>976.5</v>
      </c>
    </row>
    <row r="32" spans="1:15" ht="23.25" customHeight="1" thickBot="1" x14ac:dyDescent="0.3">
      <c r="A32" s="4" t="s">
        <v>25</v>
      </c>
      <c r="B32" s="11">
        <v>123.85</v>
      </c>
      <c r="C32" s="11">
        <v>123.85</v>
      </c>
      <c r="D32" s="11">
        <v>123.85</v>
      </c>
      <c r="E32" s="11">
        <v>123.85</v>
      </c>
      <c r="F32" s="11">
        <v>123.85</v>
      </c>
      <c r="G32" s="11">
        <v>123.85</v>
      </c>
      <c r="H32" s="11">
        <v>126.07</v>
      </c>
      <c r="I32" s="11">
        <v>126.07</v>
      </c>
      <c r="J32" s="11">
        <v>126.07</v>
      </c>
      <c r="K32" s="11">
        <v>126.07</v>
      </c>
      <c r="L32" s="11">
        <v>126.07</v>
      </c>
      <c r="M32" s="11">
        <v>126.07</v>
      </c>
      <c r="N32" s="11">
        <f t="shared" si="20"/>
        <v>1499.5199999999998</v>
      </c>
    </row>
    <row r="33" spans="1:14" ht="22.5" customHeight="1" thickBot="1" x14ac:dyDescent="0.3">
      <c r="A33" s="4" t="s">
        <v>6</v>
      </c>
      <c r="B33" s="11">
        <f>1359.1*2.13</f>
        <v>2894.8829999999998</v>
      </c>
      <c r="C33" s="11">
        <f t="shared" ref="C33:G33" si="23">1359.1*2.13</f>
        <v>2894.8829999999998</v>
      </c>
      <c r="D33" s="11">
        <f t="shared" si="23"/>
        <v>2894.8829999999998</v>
      </c>
      <c r="E33" s="11">
        <f t="shared" si="23"/>
        <v>2894.8829999999998</v>
      </c>
      <c r="F33" s="11">
        <f t="shared" si="23"/>
        <v>2894.8829999999998</v>
      </c>
      <c r="G33" s="11">
        <f t="shared" si="23"/>
        <v>2894.8829999999998</v>
      </c>
      <c r="H33" s="11">
        <f>1359.1*2.79</f>
        <v>3791.8889999999997</v>
      </c>
      <c r="I33" s="11">
        <f t="shared" ref="I33:M33" si="24">1359.1*2.79</f>
        <v>3791.8889999999997</v>
      </c>
      <c r="J33" s="11">
        <f t="shared" si="24"/>
        <v>3791.8889999999997</v>
      </c>
      <c r="K33" s="11">
        <f t="shared" si="24"/>
        <v>3791.8889999999997</v>
      </c>
      <c r="L33" s="11">
        <f t="shared" si="24"/>
        <v>3791.8889999999997</v>
      </c>
      <c r="M33" s="11">
        <f t="shared" si="24"/>
        <v>3791.8889999999997</v>
      </c>
      <c r="N33" s="11">
        <f t="shared" si="20"/>
        <v>40120.631999999998</v>
      </c>
    </row>
    <row r="34" spans="1:14" ht="21.75" customHeight="1" thickBot="1" x14ac:dyDescent="0.3">
      <c r="A34" s="4" t="s">
        <v>24</v>
      </c>
      <c r="B34" s="11">
        <v>1140</v>
      </c>
      <c r="C34" s="11">
        <v>1140</v>
      </c>
      <c r="D34" s="11">
        <v>1140</v>
      </c>
      <c r="E34" s="11">
        <v>1140</v>
      </c>
      <c r="F34" s="11">
        <v>1140</v>
      </c>
      <c r="G34" s="11">
        <v>1140</v>
      </c>
      <c r="H34" s="11">
        <f>1140</f>
        <v>1140</v>
      </c>
      <c r="I34" s="11">
        <f>1140</f>
        <v>1140</v>
      </c>
      <c r="J34" s="11">
        <f>1140</f>
        <v>1140</v>
      </c>
      <c r="K34" s="11">
        <f>1140</f>
        <v>1140</v>
      </c>
      <c r="L34" s="11">
        <f>1140</f>
        <v>1140</v>
      </c>
      <c r="M34" s="11">
        <f>1140</f>
        <v>1140</v>
      </c>
      <c r="N34" s="11">
        <f t="shared" si="20"/>
        <v>13680</v>
      </c>
    </row>
    <row r="35" spans="1:14" ht="23.4" customHeight="1" thickBot="1" x14ac:dyDescent="0.3">
      <c r="A35" s="4" t="s">
        <v>26</v>
      </c>
      <c r="B35" s="11">
        <v>1410</v>
      </c>
      <c r="C35" s="11">
        <v>1725</v>
      </c>
      <c r="D35" s="11">
        <v>1920</v>
      </c>
      <c r="E35" s="11">
        <v>1110</v>
      </c>
      <c r="F35" s="11">
        <v>1540</v>
      </c>
      <c r="G35" s="11">
        <v>1955</v>
      </c>
      <c r="H35" s="11">
        <v>1405</v>
      </c>
      <c r="I35" s="11">
        <v>1530</v>
      </c>
      <c r="J35" s="11">
        <v>1535</v>
      </c>
      <c r="K35" s="11">
        <v>1460</v>
      </c>
      <c r="L35" s="11">
        <v>1615</v>
      </c>
      <c r="M35" s="11">
        <v>1455</v>
      </c>
      <c r="N35" s="11">
        <f t="shared" si="20"/>
        <v>18660</v>
      </c>
    </row>
    <row r="36" spans="1:14" ht="24" customHeight="1" thickBot="1" x14ac:dyDescent="0.3">
      <c r="A36" s="4" t="s">
        <v>10</v>
      </c>
      <c r="B36" s="11">
        <f>75</f>
        <v>75</v>
      </c>
      <c r="C36" s="11">
        <f>674.5</f>
        <v>674.5</v>
      </c>
      <c r="D36" s="11">
        <f>519.6</f>
        <v>519.6</v>
      </c>
      <c r="E36" s="11">
        <f>1169.3</f>
        <v>1169.3</v>
      </c>
      <c r="F36" s="11">
        <f>1319.3+2500-2597.5</f>
        <v>1221.8000000000002</v>
      </c>
      <c r="G36" s="11">
        <f>75</f>
        <v>75</v>
      </c>
      <c r="H36" s="11">
        <v>0</v>
      </c>
      <c r="I36" s="11">
        <v>0</v>
      </c>
      <c r="J36" s="11">
        <v>0</v>
      </c>
      <c r="K36" s="11">
        <v>0</v>
      </c>
      <c r="L36" s="11">
        <f>46435.7</f>
        <v>46435.7</v>
      </c>
      <c r="M36" s="11">
        <v>0</v>
      </c>
      <c r="N36" s="11">
        <f t="shared" si="20"/>
        <v>50170.899999999994</v>
      </c>
    </row>
    <row r="37" spans="1:14" ht="22.5" customHeight="1" thickBot="1" x14ac:dyDescent="0.3">
      <c r="A37" s="9" t="s">
        <v>22</v>
      </c>
      <c r="B37" s="10">
        <f t="shared" ref="B37:M37" si="25">SUM(B24:B36)</f>
        <v>17908.031450000002</v>
      </c>
      <c r="C37" s="10">
        <f t="shared" si="25"/>
        <v>18760.79595</v>
      </c>
      <c r="D37" s="10">
        <f t="shared" si="25"/>
        <v>18977.160349999998</v>
      </c>
      <c r="E37" s="10">
        <f t="shared" si="25"/>
        <v>18704.13235</v>
      </c>
      <c r="F37" s="10">
        <f t="shared" si="25"/>
        <v>19179.030350000001</v>
      </c>
      <c r="G37" s="10">
        <f t="shared" si="25"/>
        <v>18808.121950000001</v>
      </c>
      <c r="H37" s="10">
        <f t="shared" si="25"/>
        <v>20400.79363</v>
      </c>
      <c r="I37" s="10">
        <f t="shared" si="25"/>
        <v>21115.482059999998</v>
      </c>
      <c r="J37" s="10">
        <f t="shared" si="25"/>
        <v>21878.276859999998</v>
      </c>
      <c r="K37" s="10">
        <f t="shared" si="25"/>
        <v>20736.44888</v>
      </c>
      <c r="L37" s="10">
        <f t="shared" si="25"/>
        <v>68225.900460000004</v>
      </c>
      <c r="M37" s="10">
        <f t="shared" si="25"/>
        <v>20644.608130000001</v>
      </c>
      <c r="N37" s="10">
        <f>SUM(B37:M37)</f>
        <v>285338.78242</v>
      </c>
    </row>
    <row r="38" spans="1:14" ht="23.25" customHeight="1" thickBot="1" x14ac:dyDescent="0.3">
      <c r="A38" s="4" t="s">
        <v>5</v>
      </c>
      <c r="B38" s="18">
        <f t="shared" ref="B38:N38" si="26">B15-B37</f>
        <v>3432.5785499999984</v>
      </c>
      <c r="C38" s="18">
        <f t="shared" si="26"/>
        <v>521.96405000000232</v>
      </c>
      <c r="D38" s="18">
        <f t="shared" si="26"/>
        <v>6181.0796499999997</v>
      </c>
      <c r="E38" s="18">
        <f t="shared" si="26"/>
        <v>2696.5076500000032</v>
      </c>
      <c r="F38" s="18">
        <f t="shared" si="26"/>
        <v>1968.2096500000007</v>
      </c>
      <c r="G38" s="18">
        <f t="shared" si="26"/>
        <v>14368.838050000006</v>
      </c>
      <c r="H38" s="18">
        <f t="shared" si="26"/>
        <v>2126.9563700000035</v>
      </c>
      <c r="I38" s="18">
        <f t="shared" si="26"/>
        <v>21064.477939999986</v>
      </c>
      <c r="J38" s="18">
        <f t="shared" si="26"/>
        <v>5753.8431400000045</v>
      </c>
      <c r="K38" s="18">
        <f t="shared" si="26"/>
        <v>10226.821120000001</v>
      </c>
      <c r="L38" s="18">
        <f t="shared" si="26"/>
        <v>-38938.660460000014</v>
      </c>
      <c r="M38" s="18">
        <f t="shared" si="26"/>
        <v>7590.9118699999999</v>
      </c>
      <c r="N38" s="11">
        <f t="shared" si="26"/>
        <v>36993.527579999994</v>
      </c>
    </row>
    <row r="39" spans="1:14" ht="23.25" customHeight="1" thickBot="1" x14ac:dyDescent="0.3">
      <c r="A39" s="4" t="s">
        <v>7</v>
      </c>
      <c r="B39" s="14">
        <f t="shared" ref="B39:N39" si="27">B5+B38</f>
        <v>-91950.971450000012</v>
      </c>
      <c r="C39" s="14">
        <f t="shared" si="27"/>
        <v>-91429.007400000002</v>
      </c>
      <c r="D39" s="14">
        <f t="shared" si="27"/>
        <v>-85247.927750000003</v>
      </c>
      <c r="E39" s="14">
        <f t="shared" si="27"/>
        <v>-82551.420100000003</v>
      </c>
      <c r="F39" s="14">
        <f t="shared" si="27"/>
        <v>-80583.210449999999</v>
      </c>
      <c r="G39" s="14">
        <f t="shared" si="27"/>
        <v>-66214.372399999993</v>
      </c>
      <c r="H39" s="14">
        <f t="shared" si="27"/>
        <v>-64087.416029999993</v>
      </c>
      <c r="I39" s="14">
        <f t="shared" si="27"/>
        <v>-43022.938090000011</v>
      </c>
      <c r="J39" s="14">
        <f t="shared" si="27"/>
        <v>-37269.094950000006</v>
      </c>
      <c r="K39" s="14">
        <f t="shared" si="27"/>
        <v>-27042.273830000006</v>
      </c>
      <c r="L39" s="14">
        <f t="shared" si="27"/>
        <v>-65980.934290000019</v>
      </c>
      <c r="M39" s="14">
        <f t="shared" si="27"/>
        <v>-58390.022420000023</v>
      </c>
      <c r="N39" s="14">
        <f t="shared" si="27"/>
        <v>-58390.022420000008</v>
      </c>
    </row>
    <row r="40" spans="1:14" ht="27" customHeight="1" thickBot="1" x14ac:dyDescent="0.3">
      <c r="A40" s="15" t="s">
        <v>11</v>
      </c>
      <c r="B40" s="19">
        <f>B6+B15-B7</f>
        <v>-47498.06</v>
      </c>
      <c r="C40" s="19">
        <f>C6+C15-C7</f>
        <v>-50944.349999999991</v>
      </c>
      <c r="D40" s="19">
        <f>D6+D15-D7</f>
        <v>-48515.159999999989</v>
      </c>
      <c r="E40" s="19">
        <f t="shared" ref="E40:M40" si="28">E6+E15-E7</f>
        <v>-49843.569999999985</v>
      </c>
      <c r="F40" s="19">
        <f t="shared" si="28"/>
        <v>-51425.379999999983</v>
      </c>
      <c r="G40" s="19">
        <f t="shared" si="28"/>
        <v>-40977.469999999972</v>
      </c>
      <c r="H40" s="19">
        <f t="shared" si="28"/>
        <v>-47161.02999999997</v>
      </c>
      <c r="I40" s="19">
        <f t="shared" si="28"/>
        <v>-33697.689999999988</v>
      </c>
      <c r="J40" s="19">
        <f t="shared" si="28"/>
        <v>-34782.189999999988</v>
      </c>
      <c r="K40" s="19">
        <f t="shared" si="28"/>
        <v>-33729.779999999984</v>
      </c>
      <c r="L40" s="19">
        <f t="shared" si="28"/>
        <v>-33159.159999999989</v>
      </c>
      <c r="M40" s="19">
        <f t="shared" si="28"/>
        <v>-34616.749999999985</v>
      </c>
      <c r="N40" s="17">
        <f>N6+N15-N7</f>
        <v>-34616.749999999942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2022-03-14T08:17:04Z</cp:lastPrinted>
  <dcterms:created xsi:type="dcterms:W3CDTF">2011-06-06T03:25:48Z</dcterms:created>
  <dcterms:modified xsi:type="dcterms:W3CDTF">2022-03-14T08:24:32Z</dcterms:modified>
</cp:coreProperties>
</file>