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L38" i="1" l="1"/>
  <c r="M29" i="1" l="1"/>
  <c r="L29" i="1"/>
  <c r="K38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3" i="1" l="1"/>
  <c r="M33" i="1"/>
  <c r="K33" i="1"/>
  <c r="L28" i="1"/>
  <c r="M28" i="1"/>
  <c r="K28" i="1"/>
  <c r="K25" i="1"/>
  <c r="L25" i="1"/>
  <c r="M25" i="1"/>
  <c r="K24" i="1"/>
  <c r="L24" i="1"/>
  <c r="M24" i="1"/>
  <c r="N36" i="1" l="1"/>
  <c r="C38" i="1" l="1"/>
  <c r="C33" i="1" l="1"/>
  <c r="D33" i="1"/>
  <c r="E33" i="1"/>
  <c r="F33" i="1"/>
  <c r="G33" i="1"/>
  <c r="H33" i="1"/>
  <c r="I33" i="1"/>
  <c r="J33" i="1"/>
  <c r="B33" i="1"/>
  <c r="I38" i="1" l="1"/>
  <c r="J29" i="1" l="1"/>
  <c r="I29" i="1"/>
  <c r="J38" i="1" l="1"/>
  <c r="G38" i="1" l="1"/>
  <c r="J27" i="1" l="1"/>
  <c r="J16" i="1"/>
  <c r="J26" i="1"/>
  <c r="J8" i="1"/>
  <c r="H38" i="1" l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F38" i="1" l="1"/>
  <c r="E38" i="1" l="1"/>
  <c r="E25" i="1" l="1"/>
  <c r="F25" i="1"/>
  <c r="G25" i="1"/>
  <c r="D26" i="1"/>
  <c r="D27" i="1"/>
  <c r="D29" i="1"/>
  <c r="D38" i="1"/>
  <c r="E24" i="1"/>
  <c r="F24" i="1"/>
  <c r="G24" i="1"/>
  <c r="D25" i="1"/>
  <c r="C29" i="1" l="1"/>
  <c r="B29" i="1"/>
  <c r="B38" i="1" l="1"/>
  <c r="D16" i="1" l="1"/>
  <c r="D8" i="1"/>
  <c r="C27" i="1" l="1"/>
  <c r="C16" i="1"/>
  <c r="C26" i="1"/>
  <c r="C8" i="1"/>
  <c r="B27" i="1" l="1"/>
  <c r="B16" i="1"/>
  <c r="B26" i="1"/>
  <c r="B8" i="1"/>
  <c r="N38" i="1" l="1"/>
  <c r="C25" i="1" l="1"/>
  <c r="C24" i="1"/>
  <c r="D24" i="1"/>
  <c r="B25" i="1"/>
  <c r="B24" i="1"/>
  <c r="N14" i="1" l="1"/>
  <c r="N6" i="1" l="1"/>
  <c r="N5" i="1"/>
  <c r="M15" i="1" l="1"/>
  <c r="M7" i="1"/>
  <c r="L15" i="1"/>
  <c r="K7" i="1"/>
  <c r="N24" i="1"/>
  <c r="N25" i="1"/>
  <c r="N28" i="1"/>
  <c r="N29" i="1"/>
  <c r="N30" i="1"/>
  <c r="N31" i="1"/>
  <c r="N32" i="1"/>
  <c r="N33" i="1"/>
  <c r="N34" i="1"/>
  <c r="N35" i="1"/>
  <c r="N37" i="1"/>
  <c r="N17" i="1"/>
  <c r="N18" i="1"/>
  <c r="N19" i="1"/>
  <c r="N20" i="1"/>
  <c r="N21" i="1"/>
  <c r="N22" i="1"/>
  <c r="K15" i="1"/>
  <c r="N9" i="1"/>
  <c r="N10" i="1"/>
  <c r="N11" i="1"/>
  <c r="N12" i="1"/>
  <c r="N13" i="1"/>
  <c r="L39" i="1" l="1"/>
  <c r="L40" i="1" s="1"/>
  <c r="K39" i="1"/>
  <c r="K40" i="1" s="1"/>
  <c r="M39" i="1"/>
  <c r="M40" i="1" s="1"/>
  <c r="L7" i="1"/>
  <c r="H15" i="1" l="1"/>
  <c r="I15" i="1"/>
  <c r="J15" i="1"/>
  <c r="I7" i="1"/>
  <c r="J7" i="1"/>
  <c r="J39" i="1" l="1"/>
  <c r="J40" i="1" s="1"/>
  <c r="H39" i="1"/>
  <c r="H7" i="1"/>
  <c r="I39" i="1"/>
  <c r="I40" i="1" s="1"/>
  <c r="H40" i="1" l="1"/>
  <c r="C15" i="1"/>
  <c r="D15" i="1"/>
  <c r="D39" i="1" s="1"/>
  <c r="D40" i="1" s="1"/>
  <c r="C7" i="1"/>
  <c r="D7" i="1"/>
  <c r="G7" i="1" l="1"/>
  <c r="F7" i="1"/>
  <c r="F15" i="1" l="1"/>
  <c r="G15" i="1"/>
  <c r="B15" i="1"/>
  <c r="B39" i="1" s="1"/>
  <c r="B40" i="1" s="1"/>
  <c r="B41" i="1" s="1"/>
  <c r="B7" i="1"/>
  <c r="B42" i="1" s="1"/>
  <c r="G39" i="1" l="1"/>
  <c r="G40" i="1" s="1"/>
  <c r="N26" i="1"/>
  <c r="N16" i="1"/>
  <c r="N27" i="1"/>
  <c r="E15" i="1"/>
  <c r="C6" i="1"/>
  <c r="C42" i="1" s="1"/>
  <c r="N8" i="1"/>
  <c r="E7" i="1"/>
  <c r="N7" i="1" s="1"/>
  <c r="F39" i="1"/>
  <c r="F40" i="1" s="1"/>
  <c r="C39" i="1"/>
  <c r="C40" i="1" s="1"/>
  <c r="N15" i="1" l="1"/>
  <c r="N42" i="1" s="1"/>
  <c r="D6" i="1"/>
  <c r="D42" i="1" s="1"/>
  <c r="E39" i="1"/>
  <c r="E40" i="1" s="1"/>
  <c r="N39" i="1" l="1"/>
  <c r="N40" i="1" s="1"/>
  <c r="N41" i="1" s="1"/>
  <c r="E6" i="1"/>
  <c r="E42" i="1" s="1"/>
  <c r="F6" i="1" s="1"/>
  <c r="F42" i="1" s="1"/>
  <c r="C5" i="1"/>
  <c r="C41" i="1" s="1"/>
  <c r="D5" i="1" l="1"/>
  <c r="D41" i="1" s="1"/>
  <c r="G6" i="1"/>
  <c r="G42" i="1" s="1"/>
  <c r="E5" i="1" l="1"/>
  <c r="E41" i="1" s="1"/>
  <c r="F5" i="1" s="1"/>
  <c r="F41" i="1" s="1"/>
  <c r="H6" i="1"/>
  <c r="H42" i="1" l="1"/>
  <c r="I6" i="1" s="1"/>
  <c r="G5" i="1"/>
  <c r="G41" i="1" s="1"/>
  <c r="I42" i="1" l="1"/>
  <c r="J6" i="1" s="1"/>
  <c r="H5" i="1"/>
  <c r="J42" i="1" l="1"/>
  <c r="K6" i="1" s="1"/>
  <c r="H41" i="1"/>
  <c r="I5" i="1" s="1"/>
  <c r="K42" i="1" l="1"/>
  <c r="L6" i="1" s="1"/>
  <c r="I41" i="1"/>
  <c r="J5" i="1" s="1"/>
  <c r="L42" i="1" l="1"/>
  <c r="M6" i="1" s="1"/>
  <c r="M42" i="1" s="1"/>
  <c r="J41" i="1"/>
  <c r="K5" i="1" s="1"/>
  <c r="K41" i="1" l="1"/>
  <c r="L5" i="1" s="1"/>
  <c r="L41" i="1" l="1"/>
  <c r="M5" i="1" s="1"/>
  <c r="M41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<sst xmlns="http://schemas.openxmlformats.org/spreadsheetml/2006/main" count="53" uniqueCount="45">
  <si>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</si>
  <si>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</si>
  <si>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</si>
  <si>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</si>
  <si>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</si>
  <si>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</si>
  <si>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</si>
  <si>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</si>
  <si>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</si>
  <si>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</si>
  <si>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</si>
  <si>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</si>
  <si>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</si>
  <si>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</si>
  <si>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</si>
  <si>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</si>
  <si>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</si>
  <si>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</si>
  <si>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</si>
  <si>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</si>
  <si>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</si>
  <si>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</si>
  <si>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</si>
  <si>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</si>
  <si>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</si>
  <si>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</si>
  <si>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Вознаграждение, координация с советом МКД</t>
  </si>
  <si>
    <t>Отведение сточных вод ОИ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</si>
  <si>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</si>
  <si>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</si>
  <si>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</si>
  <si>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</si>
  <si>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</si>
  <si>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</si>
  <si>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</si>
  <si>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</si>
  <si>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</si>
  <si>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</si>
  <si>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</si>
  <si>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</si>
  <si>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</si>
  <si>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</si>
  <si>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Периодическое техническое освидетельствование  лифтов </t>
  </si>
  <si>
    <t xml:space="preserve">                 ОТЧЕТ по дому Ленинградская, 57 за период 01.01.2021г. по 31.12.2021г.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</si>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</sst>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5.33203125" customWidth="1"/>
    <col min="3" max="3" width="13.6640625" customWidth="1"/>
    <col min="4" max="4" width="14.5546875" customWidth="1"/>
    <col min="5" max="5" width="15.109375" customWidth="1"/>
    <col min="6" max="6" width="14.6640625" customWidth="1"/>
    <col min="7" max="7" width="15.109375" customWidth="1"/>
    <col min="8" max="8" width="14.5546875" customWidth="1"/>
    <col min="9" max="9" width="14.33203125" customWidth="1"/>
    <col min="10" max="13" width="13.44140625" customWidth="1"/>
    <col min="14" max="14" width="17.664062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4" t="s">
        <v>0</v>
      </c>
      <c r="B4" s="15" t="s">
        <v>29</v>
      </c>
      <c r="C4" s="15" t="s">
        <v>30</v>
      </c>
      <c r="D4" s="15" t="s">
        <v>31</v>
      </c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</row>
    <row r="5" spans="1:18" ht="23.25" customHeight="1" thickBot="1" x14ac:dyDescent="0.3">
      <c r="A5" s="16" t="s">
        <v>15</v>
      </c>
      <c r="B5" s="5">
        <v>-420911.1</v>
      </c>
      <c r="C5" s="5">
        <f t="shared" ref="C5:D6" si="0">B41</f>
        <v>-424172.40856999997</v>
      </c>
      <c r="D5" s="5">
        <f t="shared" si="0"/>
        <v>-407419.58054999996</v>
      </c>
      <c r="E5" s="5">
        <f t="shared" ref="E5:E6" si="1">D41</f>
        <v>-393238.54549999995</v>
      </c>
      <c r="F5" s="5">
        <f>E41</f>
        <v>-373801.89467999997</v>
      </c>
      <c r="G5" s="5">
        <f t="shared" ref="G5:G6" si="2">F41</f>
        <v>-361680.63243999996</v>
      </c>
      <c r="H5" s="5">
        <f t="shared" ref="H5:H6" si="3">G41</f>
        <v>-349936.10914999997</v>
      </c>
      <c r="I5" s="5">
        <f t="shared" ref="I5:I6" si="4">H41</f>
        <v>-367096.23349999997</v>
      </c>
      <c r="J5" s="5">
        <f t="shared" ref="J5:J6" si="5">I41</f>
        <v>-406302.96484999999</v>
      </c>
      <c r="K5" s="5">
        <f t="shared" ref="K5:K6" si="6">J41</f>
        <v>-430091.85305999999</v>
      </c>
      <c r="L5" s="5">
        <f t="shared" ref="L5:L6" si="7">K41</f>
        <v>-424515.26728999999</v>
      </c>
      <c r="M5" s="5">
        <f t="shared" ref="M5:M6" si="8">L41</f>
        <v>-413598.61800999998</v>
      </c>
      <c r="N5" s="5">
        <f>B5</f>
        <v>-420911.1</v>
      </c>
    </row>
    <row r="6" spans="1:18" ht="21" customHeight="1" thickBot="1" x14ac:dyDescent="0.3">
      <c r="A6" s="16" t="s">
        <v>13</v>
      </c>
      <c r="B6" s="5">
        <v>-280123.21000000002</v>
      </c>
      <c r="C6" s="5">
        <f t="shared" si="0"/>
        <v>-300552.66000000003</v>
      </c>
      <c r="D6" s="5">
        <f t="shared" si="0"/>
        <v>-308173.77</v>
      </c>
      <c r="E6" s="5">
        <f t="shared" si="1"/>
        <v>-312946.53999999998</v>
      </c>
      <c r="F6" s="5">
        <f>E42</f>
        <v>-313718</v>
      </c>
      <c r="G6" s="5">
        <f t="shared" si="2"/>
        <v>-318611.80999999994</v>
      </c>
      <c r="H6" s="5">
        <f t="shared" si="3"/>
        <v>-314317.95999999996</v>
      </c>
      <c r="I6" s="5">
        <f t="shared" si="4"/>
        <v>-329128.42</v>
      </c>
      <c r="J6" s="5">
        <f t="shared" si="5"/>
        <v>-339574.98</v>
      </c>
      <c r="K6" s="5">
        <f t="shared" si="6"/>
        <v>-336778.41</v>
      </c>
      <c r="L6" s="5">
        <f t="shared" si="7"/>
        <v>-341809.24999999994</v>
      </c>
      <c r="M6" s="5">
        <f t="shared" si="8"/>
        <v>-349159.20999999996</v>
      </c>
      <c r="N6" s="5">
        <f>B6</f>
        <v>-280123.21000000002</v>
      </c>
    </row>
    <row r="7" spans="1:18" ht="20.25" customHeight="1" thickBot="1" x14ac:dyDescent="0.3">
      <c r="A7" s="17" t="s">
        <v>12</v>
      </c>
      <c r="B7" s="6">
        <f>SUM(B8:B14)</f>
        <v>137682.19</v>
      </c>
      <c r="C7" s="6">
        <f t="shared" ref="C7:M7" si="9">SUM(C8:C14)</f>
        <v>135843.75999999998</v>
      </c>
      <c r="D7" s="6">
        <f t="shared" si="9"/>
        <v>129179.84999999998</v>
      </c>
      <c r="E7" s="6">
        <f t="shared" si="9"/>
        <v>128474.66</v>
      </c>
      <c r="F7" s="6">
        <f t="shared" si="9"/>
        <v>125165.01999999999</v>
      </c>
      <c r="G7" s="6">
        <f t="shared" si="9"/>
        <v>124455.57</v>
      </c>
      <c r="H7" s="6">
        <f t="shared" si="9"/>
        <v>125031.54999999999</v>
      </c>
      <c r="I7" s="6">
        <f t="shared" si="9"/>
        <v>125091.54999999999</v>
      </c>
      <c r="J7" s="6">
        <f t="shared" si="9"/>
        <v>149643.87</v>
      </c>
      <c r="K7" s="6">
        <f t="shared" si="9"/>
        <v>143297.31</v>
      </c>
      <c r="L7" s="6">
        <f t="shared" si="9"/>
        <v>141251.84</v>
      </c>
      <c r="M7" s="6">
        <f t="shared" si="9"/>
        <v>140492.60999999999</v>
      </c>
      <c r="N7" s="6">
        <f>SUM(B7:M7)</f>
        <v>1605609.7800000003</v>
      </c>
    </row>
    <row r="8" spans="1:18" ht="24.75" customHeight="1" thickBot="1" x14ac:dyDescent="0.3">
      <c r="A8" s="4" t="s">
        <v>28</v>
      </c>
      <c r="B8" s="7">
        <f t="shared" ref="B8:G8" si="10">103778.04+1263.48</f>
        <v>105041.51999999999</v>
      </c>
      <c r="C8" s="7">
        <f t="shared" si="10"/>
        <v>105041.51999999999</v>
      </c>
      <c r="D8" s="7">
        <f t="shared" si="10"/>
        <v>105041.51999999999</v>
      </c>
      <c r="E8" s="7">
        <f t="shared" si="10"/>
        <v>105041.51999999999</v>
      </c>
      <c r="F8" s="7">
        <f t="shared" si="10"/>
        <v>105041.51999999999</v>
      </c>
      <c r="G8" s="7">
        <f t="shared" si="10"/>
        <v>105041.51999999999</v>
      </c>
      <c r="H8" s="7">
        <f>103778.04+1263.48</f>
        <v>105041.51999999999</v>
      </c>
      <c r="I8" s="7">
        <f>103778.04+1263.48</f>
        <v>105041.51999999999</v>
      </c>
      <c r="J8" s="7">
        <f>103778.04+1263.48</f>
        <v>105041.51999999999</v>
      </c>
      <c r="K8" s="7">
        <f>118396.76+1263.48</f>
        <v>119660.23999999999</v>
      </c>
      <c r="L8" s="7">
        <f>118396.76+1263.48</f>
        <v>119660.23999999999</v>
      </c>
      <c r="M8" s="7">
        <f>118396.76+1263.48</f>
        <v>119660.23999999999</v>
      </c>
      <c r="N8" s="7">
        <f>SUM(B8:M8)</f>
        <v>1304354.3999999999</v>
      </c>
    </row>
    <row r="9" spans="1:18" ht="24.75" customHeight="1" thickBot="1" x14ac:dyDescent="0.3">
      <c r="A9" s="4" t="s">
        <v>16</v>
      </c>
      <c r="B9" s="7">
        <v>8373.48</v>
      </c>
      <c r="C9" s="7">
        <v>10617.95</v>
      </c>
      <c r="D9" s="7">
        <v>3208.93</v>
      </c>
      <c r="E9" s="7">
        <v>1649.22</v>
      </c>
      <c r="F9" s="7">
        <v>0</v>
      </c>
      <c r="G9" s="7">
        <v>0</v>
      </c>
      <c r="H9" s="7">
        <v>0</v>
      </c>
      <c r="I9" s="7">
        <v>0</v>
      </c>
      <c r="J9" s="7">
        <v>21584.68</v>
      </c>
      <c r="K9" s="7">
        <v>3157.99</v>
      </c>
      <c r="L9" s="7">
        <v>0</v>
      </c>
      <c r="M9" s="7">
        <v>522.66999999999996</v>
      </c>
      <c r="N9" s="7">
        <f t="shared" ref="N9:N14" si="11">SUM(B9:M9)</f>
        <v>49114.92</v>
      </c>
    </row>
    <row r="10" spans="1:18" ht="21.75" customHeight="1" thickBot="1" x14ac:dyDescent="0.3">
      <c r="A10" s="4" t="s">
        <v>17</v>
      </c>
      <c r="B10" s="7">
        <v>1718.25</v>
      </c>
      <c r="C10" s="7">
        <v>2188.9</v>
      </c>
      <c r="D10" s="7">
        <v>1474.41</v>
      </c>
      <c r="E10" s="7">
        <v>519.47</v>
      </c>
      <c r="F10" s="7">
        <v>0</v>
      </c>
      <c r="G10" s="7">
        <v>1978.64</v>
      </c>
      <c r="H10" s="7">
        <v>1644.88</v>
      </c>
      <c r="I10" s="7">
        <v>774.16</v>
      </c>
      <c r="J10" s="7">
        <v>2428.06</v>
      </c>
      <c r="K10" s="7">
        <v>847.39</v>
      </c>
      <c r="L10" s="7">
        <v>969.02</v>
      </c>
      <c r="M10" s="7">
        <v>1033.83</v>
      </c>
      <c r="N10" s="7">
        <f t="shared" si="11"/>
        <v>15577.01</v>
      </c>
    </row>
    <row r="11" spans="1:18" ht="22.5" customHeight="1" thickBot="1" x14ac:dyDescent="0.3">
      <c r="A11" s="4" t="s">
        <v>18</v>
      </c>
      <c r="B11" s="7">
        <v>9852.4599999999991</v>
      </c>
      <c r="C11" s="7">
        <v>5298.91</v>
      </c>
      <c r="D11" s="7">
        <v>6758.51</v>
      </c>
      <c r="E11" s="7">
        <v>8567.9699999999993</v>
      </c>
      <c r="F11" s="7">
        <v>7427.02</v>
      </c>
      <c r="G11" s="7">
        <v>4738.93</v>
      </c>
      <c r="H11" s="7">
        <v>5635.02</v>
      </c>
      <c r="I11" s="7">
        <v>6565.74</v>
      </c>
      <c r="J11" s="7">
        <v>7879.48</v>
      </c>
      <c r="K11" s="7">
        <v>6921.56</v>
      </c>
      <c r="L11" s="7">
        <v>7912.45</v>
      </c>
      <c r="M11" s="7">
        <v>6565.74</v>
      </c>
      <c r="N11" s="7">
        <f t="shared" si="11"/>
        <v>84123.79</v>
      </c>
    </row>
    <row r="12" spans="1:18" ht="22.5" customHeight="1" thickBot="1" x14ac:dyDescent="0.3">
      <c r="A12" s="4" t="s">
        <v>26</v>
      </c>
      <c r="B12" s="7">
        <v>9038.2900000000009</v>
      </c>
      <c r="C12" s="7">
        <v>9038.2900000000009</v>
      </c>
      <c r="D12" s="7">
        <v>9038.2900000000009</v>
      </c>
      <c r="E12" s="7">
        <v>9038.2900000000009</v>
      </c>
      <c r="F12" s="7">
        <v>9038.2900000000009</v>
      </c>
      <c r="G12" s="7">
        <v>9038.2900000000009</v>
      </c>
      <c r="H12" s="7">
        <v>9038.2900000000009</v>
      </c>
      <c r="I12" s="7">
        <v>9038.2900000000009</v>
      </c>
      <c r="J12" s="7">
        <v>9038.2900000000009</v>
      </c>
      <c r="K12" s="7">
        <v>9038.2900000000009</v>
      </c>
      <c r="L12" s="7">
        <v>9038.2900000000009</v>
      </c>
      <c r="M12" s="7">
        <v>9038.2900000000009</v>
      </c>
      <c r="N12" s="7">
        <f t="shared" si="11"/>
        <v>108459.48000000004</v>
      </c>
    </row>
    <row r="13" spans="1:18" ht="22.5" customHeight="1" thickBot="1" x14ac:dyDescent="0.3">
      <c r="A13" s="4" t="s">
        <v>27</v>
      </c>
      <c r="B13" s="7">
        <v>763.19</v>
      </c>
      <c r="C13" s="7">
        <v>763.19</v>
      </c>
      <c r="D13" s="7">
        <v>763.19</v>
      </c>
      <c r="E13" s="7">
        <v>763.19</v>
      </c>
      <c r="F13" s="7">
        <v>763.19</v>
      </c>
      <c r="G13" s="7">
        <v>763.19</v>
      </c>
      <c r="H13" s="7">
        <v>776.84</v>
      </c>
      <c r="I13" s="7">
        <v>776.84</v>
      </c>
      <c r="J13" s="7">
        <v>776.84</v>
      </c>
      <c r="K13" s="7">
        <v>776.84</v>
      </c>
      <c r="L13" s="7">
        <v>776.84</v>
      </c>
      <c r="M13" s="7">
        <v>776.84</v>
      </c>
      <c r="N13" s="7">
        <f t="shared" si="11"/>
        <v>9240.18</v>
      </c>
    </row>
    <row r="14" spans="1:18" ht="24" customHeight="1" thickBot="1" x14ac:dyDescent="0.3">
      <c r="A14" s="4" t="s">
        <v>14</v>
      </c>
      <c r="B14" s="7">
        <v>2895</v>
      </c>
      <c r="C14" s="7">
        <v>2895</v>
      </c>
      <c r="D14" s="7">
        <v>2895</v>
      </c>
      <c r="E14" s="7">
        <v>2895</v>
      </c>
      <c r="F14" s="7">
        <v>2895</v>
      </c>
      <c r="G14" s="7">
        <v>2895</v>
      </c>
      <c r="H14" s="7">
        <v>2895</v>
      </c>
      <c r="I14" s="7">
        <v>2895</v>
      </c>
      <c r="J14" s="7">
        <v>2895</v>
      </c>
      <c r="K14" s="7">
        <v>2895</v>
      </c>
      <c r="L14" s="7">
        <v>2895</v>
      </c>
      <c r="M14" s="7">
        <v>2895</v>
      </c>
      <c r="N14" s="7">
        <f t="shared" si="11"/>
        <v>34740</v>
      </c>
    </row>
    <row r="15" spans="1:18" ht="20.25" customHeight="1" thickBot="1" x14ac:dyDescent="0.3">
      <c r="A15" s="18" t="s">
        <v>8</v>
      </c>
      <c r="B15" s="8">
        <f t="shared" ref="B15:M15" si="12">SUM(B16:B22)</f>
        <v>117252.73999999999</v>
      </c>
      <c r="C15" s="8">
        <f t="shared" si="12"/>
        <v>128222.65</v>
      </c>
      <c r="D15" s="8">
        <f t="shared" si="12"/>
        <v>124407.08</v>
      </c>
      <c r="E15" s="8">
        <f t="shared" si="12"/>
        <v>127703.2</v>
      </c>
      <c r="F15" s="8">
        <f t="shared" si="12"/>
        <v>120271.21</v>
      </c>
      <c r="G15" s="8">
        <f t="shared" si="12"/>
        <v>128749.42</v>
      </c>
      <c r="H15" s="8">
        <f t="shared" si="12"/>
        <v>110221.08999999998</v>
      </c>
      <c r="I15" s="8">
        <f t="shared" si="12"/>
        <v>114644.98999999999</v>
      </c>
      <c r="J15" s="8">
        <f t="shared" si="12"/>
        <v>152440.44</v>
      </c>
      <c r="K15" s="8">
        <f t="shared" si="12"/>
        <v>138266.47000000003</v>
      </c>
      <c r="L15" s="8">
        <f t="shared" si="12"/>
        <v>133901.88</v>
      </c>
      <c r="M15" s="8">
        <f t="shared" si="12"/>
        <v>144187.51</v>
      </c>
      <c r="N15" s="8">
        <f>SUM(B15:M15)</f>
        <v>1540268.68</v>
      </c>
    </row>
    <row r="16" spans="1:18" ht="24" customHeight="1" thickBot="1" x14ac:dyDescent="0.3">
      <c r="A16" s="4" t="s">
        <v>44</v>
      </c>
      <c r="B16" s="7">
        <f>95172.99+1240.51</f>
        <v>96413.5</v>
      </c>
      <c r="C16" s="7">
        <f>97695.54-601.14+1196.63</f>
        <v>98291.03</v>
      </c>
      <c r="D16" s="7">
        <f>95079.34+1129.89</f>
        <v>96209.23</v>
      </c>
      <c r="E16" s="7">
        <f>102464.55+1240.49</f>
        <v>103705.04000000001</v>
      </c>
      <c r="F16" s="7">
        <f>97920.11+1148.94</f>
        <v>99069.05</v>
      </c>
      <c r="G16" s="7">
        <f>106246.87+1221.43</f>
        <v>107468.29999999999</v>
      </c>
      <c r="H16" s="7">
        <f>91748.9+1093.62</f>
        <v>92842.51999999999</v>
      </c>
      <c r="I16" s="7">
        <f>94456.64+1157.2</f>
        <v>95613.84</v>
      </c>
      <c r="J16" s="7">
        <f>128932.87+1216.85</f>
        <v>130149.72</v>
      </c>
      <c r="K16" s="7">
        <f>94785.75+1275.49</f>
        <v>96061.24</v>
      </c>
      <c r="L16" s="7">
        <f>109676+0.14+1166.91</f>
        <v>110843.05</v>
      </c>
      <c r="M16" s="7">
        <f>119098.18+1451.79</f>
        <v>120549.96999999999</v>
      </c>
      <c r="N16" s="7">
        <f>SUM(B16:M16)</f>
        <v>1247216.49</v>
      </c>
    </row>
    <row r="17" spans="1:15" ht="26.25" customHeight="1" thickBot="1" x14ac:dyDescent="0.3">
      <c r="A17" s="4" t="s">
        <v>16</v>
      </c>
      <c r="B17" s="7">
        <v>939.69</v>
      </c>
      <c r="C17" s="7">
        <v>7470.67</v>
      </c>
      <c r="D17" s="7">
        <v>9531.57</v>
      </c>
      <c r="E17" s="7">
        <v>3442.19</v>
      </c>
      <c r="F17" s="7">
        <v>1515.74</v>
      </c>
      <c r="G17" s="7">
        <v>499.49</v>
      </c>
      <c r="H17" s="7">
        <v>0</v>
      </c>
      <c r="I17" s="7">
        <v>212.3</v>
      </c>
      <c r="J17" s="7">
        <v>550.05999999999995</v>
      </c>
      <c r="K17" s="7">
        <v>18755.439999999999</v>
      </c>
      <c r="L17" s="7">
        <v>3675.74</v>
      </c>
      <c r="M17" s="7">
        <v>825.88</v>
      </c>
      <c r="N17" s="7">
        <f t="shared" ref="N17:N22" si="13">SUM(B17:M17)</f>
        <v>47418.77</v>
      </c>
    </row>
    <row r="18" spans="1:15" ht="26.25" customHeight="1" thickBot="1" x14ac:dyDescent="0.3">
      <c r="A18" s="4" t="s">
        <v>17</v>
      </c>
      <c r="B18" s="7">
        <v>1137.68</v>
      </c>
      <c r="C18" s="7">
        <v>1591.44</v>
      </c>
      <c r="D18" s="7">
        <v>1980.46</v>
      </c>
      <c r="E18" s="7">
        <v>1472.04</v>
      </c>
      <c r="F18" s="7">
        <v>471.7</v>
      </c>
      <c r="G18" s="7">
        <v>149.38999999999999</v>
      </c>
      <c r="H18" s="7">
        <v>1750.01</v>
      </c>
      <c r="I18" s="7">
        <v>1547.42</v>
      </c>
      <c r="J18" s="7">
        <v>1086.4100000000001</v>
      </c>
      <c r="K18" s="7">
        <v>2155.66</v>
      </c>
      <c r="L18" s="7">
        <v>856.8</v>
      </c>
      <c r="M18" s="7">
        <v>1033.9100000000001</v>
      </c>
      <c r="N18" s="7">
        <f t="shared" si="13"/>
        <v>15232.919999999998</v>
      </c>
    </row>
    <row r="19" spans="1:15" ht="24" customHeight="1" thickBot="1" x14ac:dyDescent="0.3">
      <c r="A19" s="4" t="s">
        <v>18</v>
      </c>
      <c r="B19" s="7">
        <v>7012.28</v>
      </c>
      <c r="C19" s="7">
        <v>9120.2000000000007</v>
      </c>
      <c r="D19" s="7">
        <v>5051.1899999999996</v>
      </c>
      <c r="E19" s="7">
        <v>6689.14</v>
      </c>
      <c r="F19" s="7">
        <v>7328.47</v>
      </c>
      <c r="G19" s="7">
        <v>7981.77</v>
      </c>
      <c r="H19" s="7">
        <v>4188.55</v>
      </c>
      <c r="I19" s="7">
        <v>5431.22</v>
      </c>
      <c r="J19" s="7">
        <v>7191.12</v>
      </c>
      <c r="K19" s="7">
        <v>7129.36</v>
      </c>
      <c r="L19" s="7">
        <v>6491.7</v>
      </c>
      <c r="M19" s="7">
        <v>7905.92</v>
      </c>
      <c r="N19" s="7">
        <f t="shared" si="13"/>
        <v>81520.92</v>
      </c>
    </row>
    <row r="20" spans="1:15" ht="24" customHeight="1" thickBot="1" x14ac:dyDescent="0.3">
      <c r="A20" s="4" t="s">
        <v>26</v>
      </c>
      <c r="B20" s="7">
        <v>8224.65</v>
      </c>
      <c r="C20" s="7">
        <v>8207.08</v>
      </c>
      <c r="D20" s="7">
        <v>7969.13</v>
      </c>
      <c r="E20" s="7">
        <v>8816.2800000000007</v>
      </c>
      <c r="F20" s="7">
        <v>8402.7099999999991</v>
      </c>
      <c r="G20" s="7">
        <v>9012.75</v>
      </c>
      <c r="H20" s="7">
        <v>7940.28</v>
      </c>
      <c r="I20" s="7">
        <v>8278.4500000000007</v>
      </c>
      <c r="J20" s="7">
        <v>9628.6</v>
      </c>
      <c r="K20" s="7">
        <v>10140.39</v>
      </c>
      <c r="L20" s="7">
        <v>8485.39</v>
      </c>
      <c r="M20" s="7">
        <v>10257.94</v>
      </c>
      <c r="N20" s="7">
        <f t="shared" si="13"/>
        <v>105363.65000000001</v>
      </c>
    </row>
    <row r="21" spans="1:15" ht="24" customHeight="1" thickBot="1" x14ac:dyDescent="0.3">
      <c r="A21" s="4" t="s">
        <v>27</v>
      </c>
      <c r="B21" s="7">
        <v>699.94</v>
      </c>
      <c r="C21" s="7">
        <v>717.23</v>
      </c>
      <c r="D21" s="7">
        <v>700.5</v>
      </c>
      <c r="E21" s="7">
        <v>753.51</v>
      </c>
      <c r="F21" s="7">
        <v>658.54</v>
      </c>
      <c r="G21" s="7">
        <v>812.72</v>
      </c>
      <c r="H21" s="7">
        <v>674.73</v>
      </c>
      <c r="I21" s="7">
        <v>736.76</v>
      </c>
      <c r="J21" s="7">
        <v>1009.53</v>
      </c>
      <c r="K21" s="7">
        <v>709.38</v>
      </c>
      <c r="L21" s="7">
        <v>724.2</v>
      </c>
      <c r="M21" s="7">
        <v>788.89</v>
      </c>
      <c r="N21" s="7">
        <f t="shared" si="13"/>
        <v>8985.93</v>
      </c>
    </row>
    <row r="22" spans="1:15" ht="21" customHeight="1" thickBot="1" x14ac:dyDescent="0.3">
      <c r="A22" s="4" t="s">
        <v>14</v>
      </c>
      <c r="B22" s="9">
        <v>2825</v>
      </c>
      <c r="C22" s="9">
        <v>2825</v>
      </c>
      <c r="D22" s="9">
        <v>2965</v>
      </c>
      <c r="E22" s="9">
        <v>2825</v>
      </c>
      <c r="F22" s="9">
        <v>2825</v>
      </c>
      <c r="G22" s="9">
        <v>2825</v>
      </c>
      <c r="H22" s="7">
        <v>2825</v>
      </c>
      <c r="I22" s="7">
        <v>2825</v>
      </c>
      <c r="J22" s="7">
        <v>2825</v>
      </c>
      <c r="K22" s="7">
        <v>3315</v>
      </c>
      <c r="L22" s="7">
        <v>2825</v>
      </c>
      <c r="M22" s="7">
        <v>2825</v>
      </c>
      <c r="N22" s="7">
        <f t="shared" si="13"/>
        <v>34530</v>
      </c>
      <c r="O22" s="3"/>
    </row>
    <row r="23" spans="1:15" ht="21.75" customHeight="1" thickBot="1" x14ac:dyDescent="0.3">
      <c r="A23" s="1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ht="19.5" customHeight="1" thickBot="1" x14ac:dyDescent="0.3">
      <c r="A24" s="4" t="s">
        <v>1</v>
      </c>
      <c r="B24" s="7">
        <f t="shared" ref="B24:M24" si="14">6016.1*0.55</f>
        <v>3308.8550000000005</v>
      </c>
      <c r="C24" s="7">
        <f t="shared" si="14"/>
        <v>3308.8550000000005</v>
      </c>
      <c r="D24" s="7">
        <f t="shared" si="14"/>
        <v>3308.8550000000005</v>
      </c>
      <c r="E24" s="7">
        <f t="shared" si="14"/>
        <v>3308.8550000000005</v>
      </c>
      <c r="F24" s="7">
        <f t="shared" si="14"/>
        <v>3308.8550000000005</v>
      </c>
      <c r="G24" s="7">
        <f t="shared" si="14"/>
        <v>3308.8550000000005</v>
      </c>
      <c r="H24" s="7">
        <f t="shared" si="14"/>
        <v>3308.8550000000005</v>
      </c>
      <c r="I24" s="7">
        <f t="shared" si="14"/>
        <v>3308.8550000000005</v>
      </c>
      <c r="J24" s="7">
        <f t="shared" si="14"/>
        <v>3308.8550000000005</v>
      </c>
      <c r="K24" s="7">
        <f t="shared" si="14"/>
        <v>3308.8550000000005</v>
      </c>
      <c r="L24" s="7">
        <f t="shared" si="14"/>
        <v>3308.8550000000005</v>
      </c>
      <c r="M24" s="7">
        <f t="shared" si="14"/>
        <v>3308.8550000000005</v>
      </c>
      <c r="N24" s="7">
        <f t="shared" ref="N24:N38" si="15">SUM(B24:M24)</f>
        <v>39706.260000000009</v>
      </c>
    </row>
    <row r="25" spans="1:15" ht="22.5" customHeight="1" thickBot="1" x14ac:dyDescent="0.3">
      <c r="A25" s="4" t="s">
        <v>2</v>
      </c>
      <c r="B25" s="7">
        <f t="shared" ref="B25:M25" si="16">6016.1*0.17</f>
        <v>1022.7370000000001</v>
      </c>
      <c r="C25" s="7">
        <f t="shared" si="16"/>
        <v>1022.7370000000001</v>
      </c>
      <c r="D25" s="7">
        <f t="shared" si="16"/>
        <v>1022.7370000000001</v>
      </c>
      <c r="E25" s="7">
        <f t="shared" si="16"/>
        <v>1022.7370000000001</v>
      </c>
      <c r="F25" s="7">
        <f t="shared" si="16"/>
        <v>1022.7370000000001</v>
      </c>
      <c r="G25" s="7">
        <f t="shared" si="16"/>
        <v>1022.7370000000001</v>
      </c>
      <c r="H25" s="7">
        <f t="shared" si="16"/>
        <v>1022.7370000000001</v>
      </c>
      <c r="I25" s="7">
        <f t="shared" si="16"/>
        <v>1022.7370000000001</v>
      </c>
      <c r="J25" s="7">
        <f t="shared" si="16"/>
        <v>1022.7370000000001</v>
      </c>
      <c r="K25" s="7">
        <f t="shared" si="16"/>
        <v>1022.7370000000001</v>
      </c>
      <c r="L25" s="7">
        <f t="shared" si="16"/>
        <v>1022.7370000000001</v>
      </c>
      <c r="M25" s="7">
        <f t="shared" si="16"/>
        <v>1022.7370000000001</v>
      </c>
      <c r="N25" s="7">
        <f t="shared" si="15"/>
        <v>12272.844000000005</v>
      </c>
    </row>
    <row r="26" spans="1:15" ht="21" customHeight="1" thickBot="1" x14ac:dyDescent="0.3">
      <c r="A26" s="4" t="s">
        <v>3</v>
      </c>
      <c r="B26" s="7">
        <f>134787.19*2.3%</f>
        <v>3100.1053700000002</v>
      </c>
      <c r="C26" s="7">
        <f>132948.76*2.3%</f>
        <v>3057.8214800000001</v>
      </c>
      <c r="D26" s="7">
        <f>126284.85*2.3%</f>
        <v>2904.5515500000001</v>
      </c>
      <c r="E26" s="7">
        <f>125579.66*2.3%</f>
        <v>2888.3321799999999</v>
      </c>
      <c r="F26" s="7">
        <f>122270.02*2.3%</f>
        <v>2812.2104600000002</v>
      </c>
      <c r="G26" s="7">
        <f>121560.57*2.3%</f>
        <v>2795.89311</v>
      </c>
      <c r="H26" s="7">
        <f>122136.55*2.3%</f>
        <v>2809.1406499999998</v>
      </c>
      <c r="I26" s="7">
        <f>122196.55*2.3%</f>
        <v>2810.5206499999999</v>
      </c>
      <c r="J26" s="7">
        <f>146748.87*2.3%</f>
        <v>3375.2240099999999</v>
      </c>
      <c r="K26" s="7">
        <f>140402.31*2.3%</f>
        <v>3229.2531300000001</v>
      </c>
      <c r="L26" s="7">
        <f>138356.84*2.3%</f>
        <v>3182.20732</v>
      </c>
      <c r="M26" s="7">
        <f>137597.61*2.3%</f>
        <v>3164.7450299999996</v>
      </c>
      <c r="N26" s="7">
        <f t="shared" si="15"/>
        <v>36130.004939999999</v>
      </c>
    </row>
    <row r="27" spans="1:15" ht="23.25" customHeight="1" thickBot="1" x14ac:dyDescent="0.3">
      <c r="A27" s="4" t="s">
        <v>4</v>
      </c>
      <c r="B27" s="7">
        <f>114427.74*3%</f>
        <v>3432.8321999999998</v>
      </c>
      <c r="C27" s="7">
        <f>125397.65*3%</f>
        <v>3761.9294999999997</v>
      </c>
      <c r="D27" s="7">
        <f>121442.08*3%</f>
        <v>3643.2624000000001</v>
      </c>
      <c r="E27" s="7">
        <f>124878.2*3%</f>
        <v>3746.3459999999995</v>
      </c>
      <c r="F27" s="7">
        <f>117446.21*3%</f>
        <v>3523.3863000000001</v>
      </c>
      <c r="G27" s="7">
        <f>125924.42*3%</f>
        <v>3777.7325999999998</v>
      </c>
      <c r="H27" s="7">
        <f>107396.09*3%</f>
        <v>3221.8826999999997</v>
      </c>
      <c r="I27" s="7">
        <f>111819.99*3%</f>
        <v>3354.5997000000002</v>
      </c>
      <c r="J27" s="7">
        <f>149615.44*3%</f>
        <v>4488.4632000000001</v>
      </c>
      <c r="K27" s="7">
        <f>134951.47*3%</f>
        <v>4048.5441000000001</v>
      </c>
      <c r="L27" s="7">
        <f>131076.88*3%</f>
        <v>3932.3063999999999</v>
      </c>
      <c r="M27" s="7">
        <f>141362.51*3%</f>
        <v>4240.8752999999997</v>
      </c>
      <c r="N27" s="7">
        <f t="shared" si="15"/>
        <v>45172.160399999993</v>
      </c>
    </row>
    <row r="28" spans="1:15" ht="23.25" customHeight="1" thickBot="1" x14ac:dyDescent="0.3">
      <c r="A28" s="4" t="s">
        <v>9</v>
      </c>
      <c r="B28" s="7">
        <v>38503.040000000001</v>
      </c>
      <c r="C28" s="7">
        <v>38503.040000000001</v>
      </c>
      <c r="D28" s="7">
        <v>38503.040000000001</v>
      </c>
      <c r="E28" s="7">
        <v>38503.040000000001</v>
      </c>
      <c r="F28" s="7">
        <v>38503.040000000001</v>
      </c>
      <c r="G28" s="7">
        <v>38503.040000000001</v>
      </c>
      <c r="H28" s="7">
        <v>38503.040000000001</v>
      </c>
      <c r="I28" s="7">
        <v>38503.040000000001</v>
      </c>
      <c r="J28" s="7">
        <v>38503.040000000001</v>
      </c>
      <c r="K28" s="7">
        <f>6016.1*7.4</f>
        <v>44519.140000000007</v>
      </c>
      <c r="L28" s="7">
        <f t="shared" ref="L28:M28" si="17">6016.1*7.4</f>
        <v>44519.140000000007</v>
      </c>
      <c r="M28" s="7">
        <f t="shared" si="17"/>
        <v>44519.140000000007</v>
      </c>
      <c r="N28" s="7">
        <f t="shared" si="15"/>
        <v>480084.78</v>
      </c>
    </row>
    <row r="29" spans="1:15" ht="26.25" customHeight="1" thickBot="1" x14ac:dyDescent="0.3">
      <c r="A29" s="4" t="s">
        <v>19</v>
      </c>
      <c r="B29" s="7">
        <f>9431.66+1186.39</f>
        <v>10618.05</v>
      </c>
      <c r="C29" s="7">
        <f>2850.43+358.56</f>
        <v>3208.99</v>
      </c>
      <c r="D29" s="7">
        <f>1464.88+184.28</f>
        <v>1649.16</v>
      </c>
      <c r="E29" s="7">
        <v>0</v>
      </c>
      <c r="F29" s="7">
        <v>0</v>
      </c>
      <c r="G29" s="7">
        <v>0</v>
      </c>
      <c r="H29" s="7">
        <v>0</v>
      </c>
      <c r="I29" s="7">
        <f>19994.87+1589.72</f>
        <v>21584.59</v>
      </c>
      <c r="J29" s="7">
        <f>2796.94+361.06</f>
        <v>3158</v>
      </c>
      <c r="K29" s="7">
        <v>0</v>
      </c>
      <c r="L29" s="7">
        <f>522.57+0</f>
        <v>522.57000000000005</v>
      </c>
      <c r="M29" s="7">
        <f>0+1.45</f>
        <v>1.45</v>
      </c>
      <c r="N29" s="7">
        <f t="shared" si="15"/>
        <v>40742.81</v>
      </c>
    </row>
    <row r="30" spans="1:15" ht="26.25" customHeight="1" thickBot="1" x14ac:dyDescent="0.3">
      <c r="A30" s="4" t="s">
        <v>20</v>
      </c>
      <c r="B30" s="7">
        <v>2189.12</v>
      </c>
      <c r="C30" s="7">
        <v>1474.54</v>
      </c>
      <c r="D30" s="7">
        <v>519.42999999999995</v>
      </c>
      <c r="E30" s="7">
        <v>889.33</v>
      </c>
      <c r="F30" s="7">
        <v>1089.31</v>
      </c>
      <c r="G30" s="7">
        <v>1645.14</v>
      </c>
      <c r="H30" s="7">
        <v>774.26</v>
      </c>
      <c r="I30" s="7">
        <v>2428.4899999999998</v>
      </c>
      <c r="J30" s="7">
        <v>847.49</v>
      </c>
      <c r="K30" s="7">
        <v>968.18</v>
      </c>
      <c r="L30" s="7">
        <v>1033.99</v>
      </c>
      <c r="M30" s="7">
        <v>566.57000000000005</v>
      </c>
      <c r="N30" s="7">
        <f t="shared" si="15"/>
        <v>14425.849999999999</v>
      </c>
    </row>
    <row r="31" spans="1:15" ht="26.25" customHeight="1" thickBot="1" x14ac:dyDescent="0.3">
      <c r="A31" s="4" t="s">
        <v>21</v>
      </c>
      <c r="B31" s="7">
        <v>5299</v>
      </c>
      <c r="C31" s="7">
        <v>6758.5</v>
      </c>
      <c r="D31" s="7">
        <v>8568</v>
      </c>
      <c r="E31" s="7">
        <v>7427</v>
      </c>
      <c r="F31" s="7">
        <v>4739</v>
      </c>
      <c r="G31" s="7">
        <v>5635</v>
      </c>
      <c r="H31" s="7">
        <v>6565.63</v>
      </c>
      <c r="I31" s="7">
        <v>7879.49</v>
      </c>
      <c r="J31" s="7">
        <v>6921.62</v>
      </c>
      <c r="K31" s="7">
        <v>7912.52</v>
      </c>
      <c r="L31" s="7">
        <v>6565.63</v>
      </c>
      <c r="M31" s="7">
        <v>8070.33</v>
      </c>
      <c r="N31" s="7">
        <f t="shared" si="15"/>
        <v>82341.72</v>
      </c>
    </row>
    <row r="32" spans="1:15" ht="26.25" customHeight="1" thickBot="1" x14ac:dyDescent="0.3">
      <c r="A32" s="4" t="s">
        <v>27</v>
      </c>
      <c r="B32" s="7">
        <v>763.18</v>
      </c>
      <c r="C32" s="7">
        <v>763.18</v>
      </c>
      <c r="D32" s="7">
        <v>763.18</v>
      </c>
      <c r="E32" s="7">
        <v>763.18</v>
      </c>
      <c r="F32" s="7">
        <v>763.18</v>
      </c>
      <c r="G32" s="7">
        <v>763.18</v>
      </c>
      <c r="H32" s="7">
        <v>776.84</v>
      </c>
      <c r="I32" s="7">
        <v>776.84</v>
      </c>
      <c r="J32" s="7">
        <v>776.84</v>
      </c>
      <c r="K32" s="7">
        <v>776.84</v>
      </c>
      <c r="L32" s="7">
        <v>776.84</v>
      </c>
      <c r="M32" s="7">
        <v>776.84</v>
      </c>
      <c r="N32" s="7">
        <f t="shared" si="15"/>
        <v>9240.1200000000008</v>
      </c>
    </row>
    <row r="33" spans="1:14" ht="22.5" customHeight="1" thickBot="1" x14ac:dyDescent="0.3">
      <c r="A33" s="4" t="s">
        <v>6</v>
      </c>
      <c r="B33" s="20">
        <f>6016.1*2.59</f>
        <v>15581.699000000001</v>
      </c>
      <c r="C33" s="20">
        <f t="shared" ref="C33:J33" si="18">6016.1*2.59</f>
        <v>15581.699000000001</v>
      </c>
      <c r="D33" s="20">
        <f t="shared" si="18"/>
        <v>15581.699000000001</v>
      </c>
      <c r="E33" s="20">
        <f t="shared" si="18"/>
        <v>15581.699000000001</v>
      </c>
      <c r="F33" s="20">
        <f t="shared" si="18"/>
        <v>15581.699000000001</v>
      </c>
      <c r="G33" s="20">
        <f t="shared" si="18"/>
        <v>15581.699000000001</v>
      </c>
      <c r="H33" s="20">
        <f t="shared" si="18"/>
        <v>15581.699000000001</v>
      </c>
      <c r="I33" s="20">
        <f t="shared" si="18"/>
        <v>15581.699000000001</v>
      </c>
      <c r="J33" s="20">
        <f t="shared" si="18"/>
        <v>15581.699000000001</v>
      </c>
      <c r="K33" s="20">
        <f>6016.1*2.95</f>
        <v>17747.495000000003</v>
      </c>
      <c r="L33" s="20">
        <f t="shared" ref="L33:M33" si="19">6016.1*2.95</f>
        <v>17747.495000000003</v>
      </c>
      <c r="M33" s="20">
        <f t="shared" si="19"/>
        <v>17747.495000000003</v>
      </c>
      <c r="N33" s="7">
        <f t="shared" si="15"/>
        <v>193477.77599999995</v>
      </c>
    </row>
    <row r="34" spans="1:14" ht="21.75" customHeight="1" thickBot="1" x14ac:dyDescent="0.3">
      <c r="A34" s="4" t="s">
        <v>26</v>
      </c>
      <c r="B34" s="7">
        <v>7875</v>
      </c>
      <c r="C34" s="7">
        <v>7690</v>
      </c>
      <c r="D34" s="7">
        <v>8085</v>
      </c>
      <c r="E34" s="7">
        <v>7895</v>
      </c>
      <c r="F34" s="7">
        <v>8250</v>
      </c>
      <c r="G34" s="7">
        <v>8375</v>
      </c>
      <c r="H34" s="7">
        <v>7680</v>
      </c>
      <c r="I34" s="7">
        <v>7760</v>
      </c>
      <c r="J34" s="7">
        <v>9030</v>
      </c>
      <c r="K34" s="7">
        <v>8770</v>
      </c>
      <c r="L34" s="7">
        <v>8920</v>
      </c>
      <c r="M34" s="7">
        <v>9450</v>
      </c>
      <c r="N34" s="7">
        <f t="shared" si="15"/>
        <v>99780</v>
      </c>
    </row>
    <row r="35" spans="1:14" ht="21.6" customHeight="1" thickBot="1" x14ac:dyDescent="0.3">
      <c r="A35" s="4" t="s">
        <v>24</v>
      </c>
      <c r="B35" s="7">
        <v>1178.27</v>
      </c>
      <c r="C35" s="7">
        <v>1178.27</v>
      </c>
      <c r="D35" s="7">
        <v>1178.27</v>
      </c>
      <c r="E35" s="7">
        <v>1178.27</v>
      </c>
      <c r="F35" s="7">
        <v>1178.27</v>
      </c>
      <c r="G35" s="7">
        <v>1178.27</v>
      </c>
      <c r="H35" s="7">
        <v>1178.27</v>
      </c>
      <c r="I35" s="7">
        <v>0</v>
      </c>
      <c r="J35" s="7">
        <v>0</v>
      </c>
      <c r="K35" s="7">
        <v>855</v>
      </c>
      <c r="L35" s="7">
        <v>855</v>
      </c>
      <c r="M35" s="7">
        <v>855</v>
      </c>
      <c r="N35" s="7">
        <f t="shared" si="15"/>
        <v>10812.890000000001</v>
      </c>
    </row>
    <row r="36" spans="1:14" ht="18" customHeight="1" thickBot="1" x14ac:dyDescent="0.3">
      <c r="A36" s="4" t="s">
        <v>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f t="shared" si="15"/>
        <v>0</v>
      </c>
    </row>
    <row r="37" spans="1:14" ht="24.75" customHeight="1" thickBot="1" x14ac:dyDescent="0.3">
      <c r="A37" s="4" t="s">
        <v>25</v>
      </c>
      <c r="B37" s="7">
        <v>20160.36</v>
      </c>
      <c r="C37" s="7">
        <v>20160.36</v>
      </c>
      <c r="D37" s="7">
        <v>20160.36</v>
      </c>
      <c r="E37" s="7">
        <v>20160.36</v>
      </c>
      <c r="F37" s="7">
        <v>20160.36</v>
      </c>
      <c r="G37" s="7">
        <v>20160.36</v>
      </c>
      <c r="H37" s="7">
        <v>20160.36</v>
      </c>
      <c r="I37" s="7">
        <v>20160.36</v>
      </c>
      <c r="J37" s="7">
        <v>20160.36</v>
      </c>
      <c r="K37" s="7">
        <v>20160.36</v>
      </c>
      <c r="L37" s="7">
        <v>20160.36</v>
      </c>
      <c r="M37" s="7">
        <v>20160.36</v>
      </c>
      <c r="N37" s="7">
        <f t="shared" si="15"/>
        <v>241924.31999999995</v>
      </c>
    </row>
    <row r="38" spans="1:14" ht="24" customHeight="1" thickBot="1" x14ac:dyDescent="0.3">
      <c r="A38" s="4" t="s">
        <v>10</v>
      </c>
      <c r="B38" s="7">
        <f>1137.5+5488.7+309.7+545.9</f>
        <v>7481.7999999999993</v>
      </c>
      <c r="C38" s="7">
        <f>3343.9+531+1125</f>
        <v>4999.8999999999996</v>
      </c>
      <c r="D38" s="7">
        <f>150+75+377.6+3735.9</f>
        <v>4338.5</v>
      </c>
      <c r="E38" s="7">
        <f>1551.6+3350.8</f>
        <v>4902.3999999999996</v>
      </c>
      <c r="F38" s="7">
        <f>746.9+893.8+5577.2</f>
        <v>7217.9</v>
      </c>
      <c r="G38" s="7">
        <f>10730.79+931.5+931.5+1664.2</f>
        <v>14257.990000000002</v>
      </c>
      <c r="H38" s="7">
        <f>864.6+7034.4+3040.8+571.9+14286.8</f>
        <v>25798.5</v>
      </c>
      <c r="I38" s="7">
        <f>24000+337.3+2945.8+1397.4</f>
        <v>28680.5</v>
      </c>
      <c r="J38" s="7">
        <f>1330+67725</f>
        <v>69055</v>
      </c>
      <c r="K38" s="7">
        <f>543.8+17952.16+375+500</f>
        <v>19370.96</v>
      </c>
      <c r="L38" s="7">
        <f>1308.1+190+8590+170+85+95</f>
        <v>10438.1</v>
      </c>
      <c r="M38" s="7">
        <f>105</f>
        <v>105</v>
      </c>
      <c r="N38" s="7">
        <f t="shared" si="15"/>
        <v>196646.55</v>
      </c>
    </row>
    <row r="39" spans="1:14" ht="22.5" customHeight="1" thickBot="1" x14ac:dyDescent="0.3">
      <c r="A39" s="17" t="s">
        <v>22</v>
      </c>
      <c r="B39" s="6">
        <f t="shared" ref="B39:M39" si="20">SUM(B24:B38)</f>
        <v>120514.04857</v>
      </c>
      <c r="C39" s="6">
        <f t="shared" si="20"/>
        <v>111469.82198000001</v>
      </c>
      <c r="D39" s="6">
        <f t="shared" si="20"/>
        <v>110226.04495000001</v>
      </c>
      <c r="E39" s="6">
        <f t="shared" si="20"/>
        <v>108266.54918</v>
      </c>
      <c r="F39" s="6">
        <f t="shared" si="20"/>
        <v>108149.94776</v>
      </c>
      <c r="G39" s="6">
        <f t="shared" si="20"/>
        <v>117004.89671000002</v>
      </c>
      <c r="H39" s="6">
        <f t="shared" si="20"/>
        <v>127381.21434999999</v>
      </c>
      <c r="I39" s="6">
        <f t="shared" si="20"/>
        <v>153851.72135000001</v>
      </c>
      <c r="J39" s="6">
        <f t="shared" si="20"/>
        <v>176229.32821000001</v>
      </c>
      <c r="K39" s="6">
        <f t="shared" si="20"/>
        <v>132689.88423000003</v>
      </c>
      <c r="L39" s="6">
        <f t="shared" si="20"/>
        <v>122985.23072000001</v>
      </c>
      <c r="M39" s="6">
        <f t="shared" si="20"/>
        <v>113989.39733000002</v>
      </c>
      <c r="N39" s="6">
        <f>SUM(B39:M39)</f>
        <v>1502758.0853400002</v>
      </c>
    </row>
    <row r="40" spans="1:14" ht="23.25" customHeight="1" thickBot="1" x14ac:dyDescent="0.3">
      <c r="A40" s="4" t="s">
        <v>5</v>
      </c>
      <c r="B40" s="12">
        <f t="shared" ref="B40:N40" si="21">B15-B39</f>
        <v>-3261.3085700000083</v>
      </c>
      <c r="C40" s="12">
        <f t="shared" si="21"/>
        <v>16752.828019999986</v>
      </c>
      <c r="D40" s="12">
        <f t="shared" si="21"/>
        <v>14181.035049999991</v>
      </c>
      <c r="E40" s="12">
        <f t="shared" si="21"/>
        <v>19436.650819999995</v>
      </c>
      <c r="F40" s="12">
        <f t="shared" si="21"/>
        <v>12121.262240000011</v>
      </c>
      <c r="G40" s="12">
        <f t="shared" si="21"/>
        <v>11744.523289999983</v>
      </c>
      <c r="H40" s="12">
        <f t="shared" si="21"/>
        <v>-17160.124350000013</v>
      </c>
      <c r="I40" s="12">
        <f t="shared" si="21"/>
        <v>-39206.731350000016</v>
      </c>
      <c r="J40" s="12">
        <f t="shared" si="21"/>
        <v>-23788.888210000005</v>
      </c>
      <c r="K40" s="12">
        <f t="shared" si="21"/>
        <v>5576.5857700000051</v>
      </c>
      <c r="L40" s="12">
        <f t="shared" si="21"/>
        <v>10916.649279999998</v>
      </c>
      <c r="M40" s="12">
        <f t="shared" si="21"/>
        <v>30198.112669999988</v>
      </c>
      <c r="N40" s="7">
        <f t="shared" si="21"/>
        <v>37510.594659999711</v>
      </c>
    </row>
    <row r="41" spans="1:14" ht="23.25" customHeight="1" thickBot="1" x14ac:dyDescent="0.3">
      <c r="A41" s="4" t="s">
        <v>7</v>
      </c>
      <c r="B41" s="9">
        <f t="shared" ref="B41:N41" si="22">B5+B40</f>
        <v>-424172.40856999997</v>
      </c>
      <c r="C41" s="9">
        <f t="shared" si="22"/>
        <v>-407419.58054999996</v>
      </c>
      <c r="D41" s="9">
        <f t="shared" si="22"/>
        <v>-393238.54549999995</v>
      </c>
      <c r="E41" s="9">
        <f t="shared" si="22"/>
        <v>-373801.89467999997</v>
      </c>
      <c r="F41" s="9">
        <f t="shared" si="22"/>
        <v>-361680.63243999996</v>
      </c>
      <c r="G41" s="9">
        <f t="shared" si="22"/>
        <v>-349936.10914999997</v>
      </c>
      <c r="H41" s="9">
        <f t="shared" si="22"/>
        <v>-367096.23349999997</v>
      </c>
      <c r="I41" s="9">
        <f t="shared" si="22"/>
        <v>-406302.96484999999</v>
      </c>
      <c r="J41" s="9">
        <f t="shared" si="22"/>
        <v>-430091.85305999999</v>
      </c>
      <c r="K41" s="9">
        <f t="shared" si="22"/>
        <v>-424515.26728999999</v>
      </c>
      <c r="L41" s="9">
        <f t="shared" si="22"/>
        <v>-413598.61800999998</v>
      </c>
      <c r="M41" s="9">
        <f t="shared" si="22"/>
        <v>-383400.50533999997</v>
      </c>
      <c r="N41" s="9">
        <f t="shared" si="22"/>
        <v>-383400.50534000027</v>
      </c>
    </row>
    <row r="42" spans="1:14" ht="27" customHeight="1" thickBot="1" x14ac:dyDescent="0.3">
      <c r="A42" s="19" t="s">
        <v>11</v>
      </c>
      <c r="B42" s="13">
        <f>B6+B15-B7</f>
        <v>-300552.66000000003</v>
      </c>
      <c r="C42" s="13">
        <f t="shared" ref="C42:N42" si="23">C6+C15-C7</f>
        <v>-308173.77</v>
      </c>
      <c r="D42" s="13">
        <f t="shared" si="23"/>
        <v>-312946.53999999998</v>
      </c>
      <c r="E42" s="13">
        <f>E6+E15-E7</f>
        <v>-313718</v>
      </c>
      <c r="F42" s="13">
        <f t="shared" si="23"/>
        <v>-318611.80999999994</v>
      </c>
      <c r="G42" s="13">
        <f t="shared" si="23"/>
        <v>-314317.95999999996</v>
      </c>
      <c r="H42" s="13">
        <f t="shared" si="23"/>
        <v>-329128.42</v>
      </c>
      <c r="I42" s="13">
        <f t="shared" si="23"/>
        <v>-339574.98</v>
      </c>
      <c r="J42" s="13">
        <f t="shared" si="23"/>
        <v>-336778.41</v>
      </c>
      <c r="K42" s="13">
        <f t="shared" si="23"/>
        <v>-341809.24999999994</v>
      </c>
      <c r="L42" s="13">
        <f t="shared" si="23"/>
        <v>-349159.20999999996</v>
      </c>
      <c r="M42" s="13">
        <f t="shared" si="23"/>
        <v>-345464.30999999994</v>
      </c>
      <c r="N42" s="13">
        <f t="shared" si="23"/>
        <v>-345464.31000000029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2022-03-14T08:07:36Z</cp:lastPrinted>
  <dcterms:created xsi:type="dcterms:W3CDTF">2011-06-06T03:25:48Z</dcterms:created>
  <dcterms:modified xsi:type="dcterms:W3CDTF">2022-03-14T08:15:18Z</dcterms:modified>
</cp:coreProperties>
</file>