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K37" i="1" l="1"/>
  <c r="M37" i="1" l="1"/>
  <c r="L37" i="1" l="1"/>
  <c r="M35" i="1" l="1"/>
  <c r="L35" i="1" l="1"/>
  <c r="K35" i="1" l="1"/>
  <c r="M29" i="1" l="1"/>
  <c r="K29" i="1"/>
  <c r="M27" i="1" l="1"/>
  <c r="M16" i="1" l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3" i="1" l="1"/>
  <c r="I33" i="1"/>
  <c r="C33" i="1"/>
  <c r="D33" i="1"/>
  <c r="E33" i="1"/>
  <c r="F33" i="1"/>
  <c r="G33" i="1"/>
  <c r="H33" i="1"/>
  <c r="B33" i="1"/>
  <c r="I37" i="1" l="1"/>
  <c r="J29" i="1" l="1"/>
  <c r="J35" i="1" l="1"/>
  <c r="I35" i="1" l="1"/>
  <c r="H35" i="1" l="1"/>
  <c r="J28" i="1" l="1"/>
  <c r="I28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37" i="1" l="1"/>
  <c r="G35" i="1" l="1"/>
  <c r="F35" i="1" l="1"/>
  <c r="E35" i="1" l="1"/>
  <c r="F37" i="1" l="1"/>
  <c r="F29" i="1" l="1"/>
  <c r="E29" i="1"/>
  <c r="G27" i="1" l="1"/>
  <c r="G26" i="1"/>
  <c r="G16" i="1"/>
  <c r="G8" i="1"/>
  <c r="F27" i="1" l="1"/>
  <c r="F16" i="1"/>
  <c r="F26" i="1"/>
  <c r="F8" i="1"/>
  <c r="E27" i="1" l="1"/>
  <c r="E16" i="1"/>
  <c r="E26" i="1"/>
  <c r="E8" i="1"/>
  <c r="E37" i="1" l="1"/>
  <c r="D35" i="1" l="1"/>
  <c r="D37" i="1"/>
  <c r="D29" i="1"/>
  <c r="E25" i="1"/>
  <c r="F25" i="1"/>
  <c r="G25" i="1"/>
  <c r="E24" i="1"/>
  <c r="F24" i="1"/>
  <c r="G24" i="1"/>
  <c r="C29" i="1" l="1"/>
  <c r="C35" i="1" l="1"/>
  <c r="D27" i="1" l="1"/>
  <c r="D16" i="1"/>
  <c r="D26" i="1"/>
  <c r="D8" i="1"/>
  <c r="C37" i="1" l="1"/>
  <c r="C27" i="1" l="1"/>
  <c r="C16" i="1"/>
  <c r="C26" i="1" l="1"/>
  <c r="C8" i="1"/>
  <c r="B27" i="1" l="1"/>
  <c r="B16" i="1"/>
  <c r="B26" i="1"/>
  <c r="B8" i="1"/>
  <c r="C25" i="1" l="1"/>
  <c r="D25" i="1"/>
  <c r="C24" i="1"/>
  <c r="D24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K39" i="1" l="1"/>
  <c r="H15" i="1" l="1"/>
  <c r="I15" i="1"/>
  <c r="J15" i="1"/>
  <c r="I7" i="1"/>
  <c r="J7" i="1"/>
  <c r="J38" i="1" l="1"/>
  <c r="J39" i="1" s="1"/>
  <c r="H7" i="1"/>
  <c r="H38" i="1"/>
  <c r="I38" i="1"/>
  <c r="I39" i="1" s="1"/>
  <c r="H39" i="1" l="1"/>
  <c r="E15" i="1" l="1"/>
  <c r="F15" i="1"/>
  <c r="G15" i="1"/>
  <c r="E7" i="1"/>
  <c r="F7" i="1"/>
  <c r="G7" i="1"/>
  <c r="D15" i="1"/>
  <c r="D38" i="1" s="1"/>
  <c r="D39" i="1" s="1"/>
  <c r="D7" i="1"/>
  <c r="C15" i="1"/>
  <c r="C7" i="1"/>
  <c r="B15" i="1"/>
  <c r="B7" i="1"/>
  <c r="G38" i="1" l="1"/>
  <c r="G39" i="1" s="1"/>
  <c r="N7" i="1"/>
  <c r="C38" i="1"/>
  <c r="C39" i="1" s="1"/>
  <c r="N15" i="1"/>
  <c r="F38" i="1"/>
  <c r="F39" i="1" s="1"/>
  <c r="N26" i="1"/>
  <c r="E38" i="1"/>
  <c r="E39" i="1" s="1"/>
  <c r="B41" i="1"/>
  <c r="C6" i="1" s="1"/>
  <c r="C41" i="1" s="1"/>
  <c r="D6" i="1" s="1"/>
  <c r="D41" i="1" l="1"/>
  <c r="E6" i="1" s="1"/>
  <c r="E41" i="1" s="1"/>
  <c r="F6" i="1" s="1"/>
  <c r="F41" i="1" s="1"/>
  <c r="G6" i="1" s="1"/>
  <c r="G41" i="1" s="1"/>
  <c r="H6" i="1" s="1"/>
  <c r="H41" i="1" s="1"/>
  <c r="I6" i="1" s="1"/>
  <c r="I41" i="1" s="1"/>
  <c r="J6" i="1" s="1"/>
  <c r="B38" i="1"/>
  <c r="N41" i="1"/>
  <c r="J41" i="1" l="1"/>
  <c r="K6" i="1" s="1"/>
  <c r="K41" i="1" s="1"/>
  <c r="L6" i="1" s="1"/>
  <c r="L41" i="1" s="1"/>
  <c r="M6" i="1" s="1"/>
  <c r="M41" i="1" s="1"/>
  <c r="B39" i="1"/>
  <c r="B40" i="1" s="1"/>
  <c r="C5" i="1" s="1"/>
  <c r="C40" i="1" s="1"/>
  <c r="N38" i="1"/>
  <c r="D5" i="1" l="1"/>
  <c r="N39" i="1"/>
  <c r="N40" i="1" s="1"/>
  <c r="D40" i="1" l="1"/>
  <c r="E5" i="1" s="1"/>
  <c r="E40" i="1" s="1"/>
  <c r="F5" i="1" s="1"/>
  <c r="F40" i="1" s="1"/>
  <c r="G5" i="1" l="1"/>
  <c r="G40" i="1" s="1"/>
  <c r="H5" i="1" l="1"/>
  <c r="H40" i="1" s="1"/>
  <c r="I5" i="1" l="1"/>
  <c r="I40" i="1" s="1"/>
  <c r="J5" i="1" l="1"/>
  <c r="J40" i="1" s="1"/>
  <c r="K5" i="1" l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<sst xmlns="http://schemas.openxmlformats.org/spreadsheetml/2006/main" count="52" uniqueCount="43">
  <si>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</si>
  <si>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</si>
  <si>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</si>
  <si>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</si>
  <si>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</si>
  <si>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</si>
  <si>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</si>
  <si>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</si>
  <si>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</si>
  <si>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</si>
  <si>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</si>
  <si>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</si>
  <si>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</si>
  <si>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</si>
  <si>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</si>
  <si>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</si>
  <si>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</si>
  <si>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</si>
  <si>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</si>
  <si>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</si>
  <si>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</si>
  <si>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</si>
  <si>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</si>
  <si>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</si>
  <si>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</si>
  <si>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</si>
  <si>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Тех.обслуживание общедомовых приборов учета</t>
  </si>
  <si>
    <t>Отведение сточных вод ОИ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</si>
  <si>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</si>
  <si>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</si>
  <si>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</si>
  <si>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</si>
  <si>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</si>
  <si>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</si>
  <si>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</si>
  <si>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</si>
  <si>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</si>
  <si>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</si>
  <si>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</si>
  <si>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</si>
  <si>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</si>
  <si>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</si>
  <si>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           ОТЧЕТ по дому Горно-Алтайская, 73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</si>
</sst>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34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109375" customWidth="1"/>
    <col min="3" max="3" width="14" customWidth="1"/>
    <col min="4" max="4" width="14.5546875" customWidth="1"/>
    <col min="5" max="5" width="14.109375" customWidth="1"/>
    <col min="6" max="7" width="14" customWidth="1"/>
    <col min="8" max="8" width="14.33203125" customWidth="1"/>
    <col min="9" max="9" width="13.5546875" customWidth="1"/>
    <col min="10" max="13" width="14.5546875" customWidth="1"/>
    <col min="14" max="14" width="16.44140625" customWidth="1"/>
  </cols>
  <sheetData>
    <row r="1" spans="1:18" ht="20.25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16">
        <v>-181361.59</v>
      </c>
      <c r="C5" s="16">
        <f t="shared" ref="C5:D6" si="0">B40</f>
        <v>-174615.05484</v>
      </c>
      <c r="D5" s="16">
        <f t="shared" si="0"/>
        <v>-166698.83558000001</v>
      </c>
      <c r="E5" s="16">
        <f t="shared" ref="E5:E6" si="1">D40</f>
        <v>-157845.32642000003</v>
      </c>
      <c r="F5" s="16">
        <f t="shared" ref="F5:F6" si="2">E40</f>
        <v>-154773.27046000003</v>
      </c>
      <c r="G5" s="16">
        <f t="shared" ref="G5:G6" si="3">F40</f>
        <v>-287038.65133000002</v>
      </c>
      <c r="H5" s="16">
        <f t="shared" ref="H5:H6" si="4">G40</f>
        <v>-326149.55660000001</v>
      </c>
      <c r="I5" s="16">
        <f t="shared" ref="I5:I6" si="5">H40</f>
        <v>-308863.66135000001</v>
      </c>
      <c r="J5" s="16">
        <f t="shared" ref="J5:J6" si="6">I40</f>
        <v>-339684.62085000001</v>
      </c>
      <c r="K5" s="16">
        <f t="shared" ref="K5:K6" si="7">J40</f>
        <v>-329979.20665000001</v>
      </c>
      <c r="L5" s="16">
        <f t="shared" ref="L5:L6" si="8">K40</f>
        <v>-312780.83207</v>
      </c>
      <c r="M5" s="16">
        <f t="shared" ref="M5:M6" si="9">L40</f>
        <v>-308454.47065999999</v>
      </c>
      <c r="N5" s="16">
        <f>B5</f>
        <v>-181361.59</v>
      </c>
    </row>
    <row r="6" spans="1:18" ht="21" customHeight="1" thickBot="1" x14ac:dyDescent="0.3">
      <c r="A6" s="7" t="s">
        <v>13</v>
      </c>
      <c r="B6" s="16">
        <v>-100019.99</v>
      </c>
      <c r="C6" s="16">
        <f t="shared" si="0"/>
        <v>-105730</v>
      </c>
      <c r="D6" s="16">
        <f t="shared" si="0"/>
        <v>-106811.48</v>
      </c>
      <c r="E6" s="16">
        <f t="shared" si="1"/>
        <v>-109084.29000000001</v>
      </c>
      <c r="F6" s="16">
        <f t="shared" si="2"/>
        <v>-113751.66000000002</v>
      </c>
      <c r="G6" s="16">
        <f t="shared" si="3"/>
        <v>-114746.58000000003</v>
      </c>
      <c r="H6" s="16">
        <f t="shared" si="4"/>
        <v>-121897.02000000003</v>
      </c>
      <c r="I6" s="16">
        <f t="shared" si="5"/>
        <v>-124600.97000000003</v>
      </c>
      <c r="J6" s="16">
        <f t="shared" si="6"/>
        <v>-118843.40000000002</v>
      </c>
      <c r="K6" s="16">
        <f t="shared" si="7"/>
        <v>-124024.78000000001</v>
      </c>
      <c r="L6" s="16">
        <f t="shared" si="8"/>
        <v>-121112.57</v>
      </c>
      <c r="M6" s="16">
        <f t="shared" si="9"/>
        <v>-127584.41</v>
      </c>
      <c r="N6" s="16">
        <f>B6</f>
        <v>-100019.99</v>
      </c>
    </row>
    <row r="7" spans="1:18" ht="20.25" customHeight="1" thickBot="1" x14ac:dyDescent="0.3">
      <c r="A7" s="8" t="s">
        <v>12</v>
      </c>
      <c r="B7" s="14">
        <f>SUM(B8:B14)</f>
        <v>55683.38</v>
      </c>
      <c r="C7" s="14">
        <f>SUM(C8:C14)</f>
        <v>55683.38</v>
      </c>
      <c r="D7" s="14">
        <f>SUM(D8:D14)</f>
        <v>55683.38</v>
      </c>
      <c r="E7" s="14">
        <f t="shared" ref="E7:M7" si="10">SUM(E8:E14)</f>
        <v>55683.38</v>
      </c>
      <c r="F7" s="14">
        <f t="shared" si="10"/>
        <v>55620.990000000005</v>
      </c>
      <c r="G7" s="14">
        <f t="shared" si="10"/>
        <v>55620.990000000005</v>
      </c>
      <c r="H7" s="14">
        <f t="shared" si="10"/>
        <v>55798.250000000007</v>
      </c>
      <c r="I7" s="14">
        <f t="shared" si="10"/>
        <v>50184.799999999996</v>
      </c>
      <c r="J7" s="14">
        <f t="shared" si="10"/>
        <v>54686.399999999994</v>
      </c>
      <c r="K7" s="14">
        <f t="shared" si="10"/>
        <v>54983.039999999994</v>
      </c>
      <c r="L7" s="14">
        <f t="shared" si="10"/>
        <v>55991.429999999993</v>
      </c>
      <c r="M7" s="14">
        <f t="shared" si="10"/>
        <v>54234.249999999993</v>
      </c>
      <c r="N7" s="14">
        <f>SUM(B7:M7)</f>
        <v>659853.66999999993</v>
      </c>
    </row>
    <row r="8" spans="1:18" ht="19.5" customHeight="1" thickBot="1" x14ac:dyDescent="0.3">
      <c r="A8" s="4" t="s">
        <v>28</v>
      </c>
      <c r="B8" s="9">
        <f>45226.75+431.73+1193.55</f>
        <v>46852.030000000006</v>
      </c>
      <c r="C8" s="9">
        <f>45226.75+431.73+1193.55</f>
        <v>46852.030000000006</v>
      </c>
      <c r="D8" s="9">
        <f>45226.75+431.73+1193.55</f>
        <v>46852.030000000006</v>
      </c>
      <c r="E8" s="9">
        <f>45226.75+431.73+1193.55</f>
        <v>46852.030000000006</v>
      </c>
      <c r="F8" s="9">
        <f>45166.19+431.15+1191.95</f>
        <v>46789.29</v>
      </c>
      <c r="G8" s="9">
        <f>45166.19+431.15+1191.95</f>
        <v>46789.29</v>
      </c>
      <c r="H8" s="9">
        <f>45166.19+431.15+1191.95</f>
        <v>46789.29</v>
      </c>
      <c r="I8" s="9">
        <f>47169.6+431.15+1191.95</f>
        <v>48792.7</v>
      </c>
      <c r="J8" s="9">
        <f>47169.6+431.15+1191.95</f>
        <v>48792.7</v>
      </c>
      <c r="K8" s="9">
        <f>47169.6+431.15+1191.95</f>
        <v>48792.7</v>
      </c>
      <c r="L8" s="9">
        <f>47169.6+431.15+1191.95</f>
        <v>48792.7</v>
      </c>
      <c r="M8" s="9">
        <f>47169.6+431.15+1191.95</f>
        <v>48792.7</v>
      </c>
      <c r="N8" s="9">
        <f>SUM(B8:M8)</f>
        <v>571739.49</v>
      </c>
    </row>
    <row r="9" spans="1:18" ht="24.75" customHeight="1" thickBot="1" x14ac:dyDescent="0.3">
      <c r="A9" s="4" t="s">
        <v>17</v>
      </c>
      <c r="B9" s="9">
        <v>986.02</v>
      </c>
      <c r="C9" s="9">
        <v>986.02</v>
      </c>
      <c r="D9" s="9">
        <v>986.02</v>
      </c>
      <c r="E9" s="9">
        <v>986.02</v>
      </c>
      <c r="F9" s="9">
        <v>986.05</v>
      </c>
      <c r="G9" s="9">
        <v>986.05</v>
      </c>
      <c r="H9" s="9">
        <v>1025.8</v>
      </c>
      <c r="I9" s="9">
        <v>-1025.8699999999999</v>
      </c>
      <c r="J9" s="9">
        <v>0</v>
      </c>
      <c r="K9" s="9">
        <v>989.78</v>
      </c>
      <c r="L9" s="9">
        <v>1955.89</v>
      </c>
      <c r="M9" s="9">
        <v>0</v>
      </c>
      <c r="N9" s="9">
        <f t="shared" ref="N9:N14" si="11">SUM(B9:M9)</f>
        <v>8861.7800000000007</v>
      </c>
    </row>
    <row r="10" spans="1:18" ht="21.75" customHeight="1" thickBot="1" x14ac:dyDescent="0.3">
      <c r="A10" s="4" t="s">
        <v>18</v>
      </c>
      <c r="B10" s="9">
        <v>151.31</v>
      </c>
      <c r="C10" s="9">
        <v>151.31</v>
      </c>
      <c r="D10" s="9">
        <v>151.31</v>
      </c>
      <c r="E10" s="9">
        <v>151.31</v>
      </c>
      <c r="F10" s="9">
        <v>151.36000000000001</v>
      </c>
      <c r="G10" s="9">
        <v>151.36000000000001</v>
      </c>
      <c r="H10" s="9">
        <v>160.66</v>
      </c>
      <c r="I10" s="9">
        <v>-160.63999999999999</v>
      </c>
      <c r="J10" s="9">
        <v>693.14</v>
      </c>
      <c r="K10" s="9">
        <v>0</v>
      </c>
      <c r="L10" s="9">
        <v>42.28</v>
      </c>
      <c r="M10" s="9">
        <v>240.99</v>
      </c>
      <c r="N10" s="9">
        <f t="shared" si="11"/>
        <v>1884.39</v>
      </c>
    </row>
    <row r="11" spans="1:18" ht="22.5" customHeight="1" thickBot="1" x14ac:dyDescent="0.3">
      <c r="A11" s="4" t="s">
        <v>19</v>
      </c>
      <c r="B11" s="9">
        <v>2499.35</v>
      </c>
      <c r="C11" s="9">
        <v>2499.35</v>
      </c>
      <c r="D11" s="9">
        <v>2499.35</v>
      </c>
      <c r="E11" s="9">
        <v>2499.35</v>
      </c>
      <c r="F11" s="9">
        <v>2499.5700000000002</v>
      </c>
      <c r="G11" s="9">
        <v>2499.5700000000002</v>
      </c>
      <c r="H11" s="9">
        <v>2621.94</v>
      </c>
      <c r="I11" s="9">
        <v>-2621.95</v>
      </c>
      <c r="J11" s="9">
        <v>0</v>
      </c>
      <c r="K11" s="9">
        <v>0</v>
      </c>
      <c r="L11" s="9">
        <v>0</v>
      </c>
      <c r="M11" s="9">
        <v>0</v>
      </c>
      <c r="N11" s="9">
        <f t="shared" si="11"/>
        <v>14996.529999999999</v>
      </c>
    </row>
    <row r="12" spans="1:18" ht="22.5" customHeight="1" thickBot="1" x14ac:dyDescent="0.3">
      <c r="A12" s="4" t="s">
        <v>27</v>
      </c>
      <c r="B12" s="9">
        <v>324.67</v>
      </c>
      <c r="C12" s="9">
        <v>324.67</v>
      </c>
      <c r="D12" s="9">
        <v>324.67</v>
      </c>
      <c r="E12" s="9">
        <v>324.67</v>
      </c>
      <c r="F12" s="9">
        <v>324.72000000000003</v>
      </c>
      <c r="G12" s="9">
        <v>324.72000000000003</v>
      </c>
      <c r="H12" s="9">
        <v>330.56</v>
      </c>
      <c r="I12" s="9">
        <v>330.56</v>
      </c>
      <c r="J12" s="9">
        <v>330.56</v>
      </c>
      <c r="K12" s="9">
        <v>330.56</v>
      </c>
      <c r="L12" s="9">
        <v>330.56</v>
      </c>
      <c r="M12" s="9">
        <v>330.56</v>
      </c>
      <c r="N12" s="9">
        <f t="shared" si="11"/>
        <v>3931.48</v>
      </c>
    </row>
    <row r="13" spans="1:18" ht="22.5" customHeight="1" thickBot="1" x14ac:dyDescent="0.3">
      <c r="A13" s="4" t="s">
        <v>25</v>
      </c>
      <c r="B13" s="9">
        <v>4200</v>
      </c>
      <c r="C13" s="9">
        <v>4200</v>
      </c>
      <c r="D13" s="9">
        <v>4200</v>
      </c>
      <c r="E13" s="9">
        <v>4200</v>
      </c>
      <c r="F13" s="9">
        <v>4200</v>
      </c>
      <c r="G13" s="9">
        <v>4200</v>
      </c>
      <c r="H13" s="9">
        <v>4200</v>
      </c>
      <c r="I13" s="9">
        <v>4200</v>
      </c>
      <c r="J13" s="9">
        <v>4200</v>
      </c>
      <c r="K13" s="9">
        <v>4200</v>
      </c>
      <c r="L13" s="9">
        <v>4200</v>
      </c>
      <c r="M13" s="9">
        <v>4200</v>
      </c>
      <c r="N13" s="9">
        <f t="shared" si="11"/>
        <v>50400</v>
      </c>
    </row>
    <row r="14" spans="1:18" ht="24" customHeight="1" thickBot="1" x14ac:dyDescent="0.3">
      <c r="A14" s="4" t="s">
        <v>15</v>
      </c>
      <c r="B14" s="9">
        <v>670</v>
      </c>
      <c r="C14" s="9">
        <v>670</v>
      </c>
      <c r="D14" s="9">
        <v>670</v>
      </c>
      <c r="E14" s="9">
        <v>670</v>
      </c>
      <c r="F14" s="9">
        <v>670</v>
      </c>
      <c r="G14" s="9">
        <v>670</v>
      </c>
      <c r="H14" s="9">
        <v>670</v>
      </c>
      <c r="I14" s="9">
        <v>670</v>
      </c>
      <c r="J14" s="9">
        <v>670</v>
      </c>
      <c r="K14" s="9">
        <v>670</v>
      </c>
      <c r="L14" s="9">
        <v>670</v>
      </c>
      <c r="M14" s="9">
        <v>670</v>
      </c>
      <c r="N14" s="9">
        <f t="shared" si="11"/>
        <v>8040</v>
      </c>
    </row>
    <row r="15" spans="1:18" ht="20.25" customHeight="1" thickBot="1" x14ac:dyDescent="0.3">
      <c r="A15" s="10" t="s">
        <v>8</v>
      </c>
      <c r="B15" s="17">
        <f>SUM(B16:B22)</f>
        <v>49973.37</v>
      </c>
      <c r="C15" s="17">
        <f>SUM(C16:C22)</f>
        <v>54601.9</v>
      </c>
      <c r="D15" s="17">
        <f>SUM(D16:D22)</f>
        <v>53410.569999999992</v>
      </c>
      <c r="E15" s="17">
        <f t="shared" ref="E15:M15" si="12">SUM(E16:E22)</f>
        <v>51016.009999999987</v>
      </c>
      <c r="F15" s="17">
        <f t="shared" si="12"/>
        <v>54626.069999999992</v>
      </c>
      <c r="G15" s="17">
        <f t="shared" si="12"/>
        <v>48470.549999999996</v>
      </c>
      <c r="H15" s="17">
        <f t="shared" si="12"/>
        <v>53094.3</v>
      </c>
      <c r="I15" s="17">
        <f t="shared" si="12"/>
        <v>55942.37</v>
      </c>
      <c r="J15" s="17">
        <f t="shared" si="12"/>
        <v>49505.020000000004</v>
      </c>
      <c r="K15" s="17">
        <f t="shared" si="12"/>
        <v>57895.25</v>
      </c>
      <c r="L15" s="17">
        <f t="shared" si="12"/>
        <v>49519.590000000004</v>
      </c>
      <c r="M15" s="17">
        <f t="shared" si="12"/>
        <v>56145.109999999986</v>
      </c>
      <c r="N15" s="17">
        <f>SUM(B15:M15)</f>
        <v>634200.10999999987</v>
      </c>
    </row>
    <row r="16" spans="1:18" ht="24" customHeight="1" thickBot="1" x14ac:dyDescent="0.3">
      <c r="A16" s="4" t="s">
        <v>28</v>
      </c>
      <c r="B16" s="9">
        <f>40611.04+379.22+1045.93</f>
        <v>42036.19</v>
      </c>
      <c r="C16" s="9">
        <f>44377.5+427.22+1183.51</f>
        <v>45988.23</v>
      </c>
      <c r="D16" s="9">
        <f>43542.14+401.35+1123.34</f>
        <v>45066.829999999994</v>
      </c>
      <c r="E16" s="9">
        <f>41707.17+361.88+1028.36</f>
        <v>43097.409999999996</v>
      </c>
      <c r="F16" s="9">
        <f>44514.14+388.85+1100.93</f>
        <v>46003.92</v>
      </c>
      <c r="G16" s="9">
        <f>39264.1+365.42+1036.1</f>
        <v>40665.619999999995</v>
      </c>
      <c r="H16" s="9">
        <f>43128.41+400.51+1133.14</f>
        <v>44662.060000000005</v>
      </c>
      <c r="I16" s="9">
        <f>49014.14+404.99+1145.48</f>
        <v>50564.61</v>
      </c>
      <c r="J16" s="9">
        <f>42618.32+404.9+1145.28</f>
        <v>44168.5</v>
      </c>
      <c r="K16" s="9">
        <f>50046.9+393.44+1113.59</f>
        <v>51553.93</v>
      </c>
      <c r="L16" s="9">
        <f>41349.9+410.34+1160.29</f>
        <v>42920.53</v>
      </c>
      <c r="M16" s="9">
        <f>45991.02+494.6+1393.25</f>
        <v>47878.869999999995</v>
      </c>
      <c r="N16" s="9">
        <f>SUM(B16:M16)</f>
        <v>544606.69999999995</v>
      </c>
    </row>
    <row r="17" spans="1:15" ht="26.25" customHeight="1" thickBot="1" x14ac:dyDescent="0.3">
      <c r="A17" s="4" t="s">
        <v>17</v>
      </c>
      <c r="B17" s="9">
        <v>885.4</v>
      </c>
      <c r="C17" s="9">
        <v>967.25</v>
      </c>
      <c r="D17" s="9">
        <v>949.14</v>
      </c>
      <c r="E17" s="9">
        <v>917.09</v>
      </c>
      <c r="F17" s="9">
        <v>960.33</v>
      </c>
      <c r="G17" s="9">
        <v>857.12</v>
      </c>
      <c r="H17" s="9">
        <v>958.73</v>
      </c>
      <c r="I17" s="9">
        <v>148.13999999999999</v>
      </c>
      <c r="J17" s="9">
        <v>14.04</v>
      </c>
      <c r="K17" s="9">
        <v>107.24</v>
      </c>
      <c r="L17" s="9">
        <v>856.01</v>
      </c>
      <c r="M17" s="9">
        <v>1787.85</v>
      </c>
      <c r="N17" s="9">
        <f t="shared" ref="N17:N22" si="13">SUM(B17:M17)</f>
        <v>9408.34</v>
      </c>
    </row>
    <row r="18" spans="1:15" ht="26.25" customHeight="1" thickBot="1" x14ac:dyDescent="0.3">
      <c r="A18" s="4" t="s">
        <v>18</v>
      </c>
      <c r="B18" s="9">
        <v>135.88999999999999</v>
      </c>
      <c r="C18" s="9">
        <v>148.46</v>
      </c>
      <c r="D18" s="9">
        <v>142.36000000000001</v>
      </c>
      <c r="E18" s="9">
        <v>141.35</v>
      </c>
      <c r="F18" s="9">
        <v>147.94999999999999</v>
      </c>
      <c r="G18" s="9">
        <v>131.56</v>
      </c>
      <c r="H18" s="9">
        <v>147.16999999999999</v>
      </c>
      <c r="I18" s="9">
        <v>22.83</v>
      </c>
      <c r="J18" s="9">
        <v>2.14</v>
      </c>
      <c r="K18" s="9">
        <v>642.37</v>
      </c>
      <c r="L18" s="9">
        <v>0</v>
      </c>
      <c r="M18" s="9">
        <v>48.7</v>
      </c>
      <c r="N18" s="9">
        <f t="shared" si="13"/>
        <v>1710.78</v>
      </c>
    </row>
    <row r="19" spans="1:15" ht="24" customHeight="1" thickBot="1" x14ac:dyDescent="0.3">
      <c r="A19" s="4" t="s">
        <v>19</v>
      </c>
      <c r="B19" s="9">
        <v>2244.29</v>
      </c>
      <c r="C19" s="9">
        <v>2451.89</v>
      </c>
      <c r="D19" s="9">
        <v>2351.1</v>
      </c>
      <c r="E19" s="9">
        <v>2316.65</v>
      </c>
      <c r="F19" s="9">
        <v>2426.86</v>
      </c>
      <c r="G19" s="9">
        <v>2172.86</v>
      </c>
      <c r="H19" s="9">
        <v>2430.4299999999998</v>
      </c>
      <c r="I19" s="9">
        <v>375.73</v>
      </c>
      <c r="J19" s="9">
        <v>35.47</v>
      </c>
      <c r="K19" s="9">
        <v>268.79000000000002</v>
      </c>
      <c r="L19" s="9">
        <v>0</v>
      </c>
      <c r="M19" s="9">
        <v>109.7</v>
      </c>
      <c r="N19" s="9">
        <f t="shared" si="13"/>
        <v>17183.770000000004</v>
      </c>
    </row>
    <row r="20" spans="1:15" ht="24" customHeight="1" thickBot="1" x14ac:dyDescent="0.3">
      <c r="A20" s="4" t="s">
        <v>27</v>
      </c>
      <c r="B20" s="9">
        <v>291.57</v>
      </c>
      <c r="C20" s="9">
        <v>318.57</v>
      </c>
      <c r="D20" s="9">
        <v>305.49</v>
      </c>
      <c r="E20" s="9">
        <v>303.13</v>
      </c>
      <c r="F20" s="9">
        <v>317.27</v>
      </c>
      <c r="G20" s="9">
        <v>282.27</v>
      </c>
      <c r="H20" s="9">
        <v>315.74</v>
      </c>
      <c r="I20" s="9">
        <v>356.85</v>
      </c>
      <c r="J20" s="9">
        <v>282.75</v>
      </c>
      <c r="K20" s="9">
        <v>363.01</v>
      </c>
      <c r="L20" s="9">
        <v>293.05</v>
      </c>
      <c r="M20" s="9">
        <v>323.60000000000002</v>
      </c>
      <c r="N20" s="9">
        <f t="shared" si="13"/>
        <v>3753.2999999999997</v>
      </c>
    </row>
    <row r="21" spans="1:15" ht="24" customHeight="1" thickBot="1" x14ac:dyDescent="0.3">
      <c r="A21" s="4" t="s">
        <v>25</v>
      </c>
      <c r="B21" s="9">
        <v>3780.03</v>
      </c>
      <c r="C21" s="9">
        <v>4127.5</v>
      </c>
      <c r="D21" s="9">
        <v>3855.65</v>
      </c>
      <c r="E21" s="9">
        <v>3640.38</v>
      </c>
      <c r="F21" s="9">
        <v>4169.74</v>
      </c>
      <c r="G21" s="9">
        <v>3761.12</v>
      </c>
      <c r="H21" s="9">
        <v>3980.17</v>
      </c>
      <c r="I21" s="9">
        <v>3874.21</v>
      </c>
      <c r="J21" s="9">
        <v>4402.12</v>
      </c>
      <c r="K21" s="9">
        <v>3869.91</v>
      </c>
      <c r="L21" s="9">
        <v>4850</v>
      </c>
      <c r="M21" s="9">
        <v>5396.39</v>
      </c>
      <c r="N21" s="9">
        <f t="shared" si="13"/>
        <v>49707.22</v>
      </c>
    </row>
    <row r="22" spans="1:15" ht="21" customHeight="1" thickBot="1" x14ac:dyDescent="0.3">
      <c r="A22" s="4" t="s">
        <v>15</v>
      </c>
      <c r="B22" s="15">
        <v>600</v>
      </c>
      <c r="C22" s="15">
        <v>600</v>
      </c>
      <c r="D22" s="15">
        <v>740</v>
      </c>
      <c r="E22" s="15">
        <v>600</v>
      </c>
      <c r="F22" s="15">
        <v>600</v>
      </c>
      <c r="G22" s="15">
        <v>600</v>
      </c>
      <c r="H22" s="15">
        <v>600</v>
      </c>
      <c r="I22" s="15">
        <v>600</v>
      </c>
      <c r="J22" s="15">
        <v>600</v>
      </c>
      <c r="K22" s="9">
        <v>1090</v>
      </c>
      <c r="L22" s="9">
        <v>600</v>
      </c>
      <c r="M22" s="9">
        <v>600</v>
      </c>
      <c r="N22" s="9">
        <f t="shared" si="13"/>
        <v>7830</v>
      </c>
      <c r="O22" s="3"/>
    </row>
    <row r="23" spans="1:15" ht="21.75" customHeight="1" thickBot="1" x14ac:dyDescent="0.3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5" ht="19.5" customHeight="1" thickBot="1" x14ac:dyDescent="0.3">
      <c r="A24" s="4" t="s">
        <v>1</v>
      </c>
      <c r="B24" s="9">
        <f t="shared" ref="B24:M24" si="14">2539.4*0.55</f>
        <v>1396.67</v>
      </c>
      <c r="C24" s="9">
        <f t="shared" si="14"/>
        <v>1396.67</v>
      </c>
      <c r="D24" s="9">
        <f t="shared" si="14"/>
        <v>1396.67</v>
      </c>
      <c r="E24" s="9">
        <f t="shared" si="14"/>
        <v>1396.67</v>
      </c>
      <c r="F24" s="9">
        <f t="shared" si="14"/>
        <v>1396.67</v>
      </c>
      <c r="G24" s="9">
        <f t="shared" si="14"/>
        <v>1396.67</v>
      </c>
      <c r="H24" s="9">
        <f t="shared" si="14"/>
        <v>1396.67</v>
      </c>
      <c r="I24" s="9">
        <f t="shared" si="14"/>
        <v>1396.67</v>
      </c>
      <c r="J24" s="9">
        <f t="shared" si="14"/>
        <v>1396.67</v>
      </c>
      <c r="K24" s="9">
        <f t="shared" si="14"/>
        <v>1396.67</v>
      </c>
      <c r="L24" s="9">
        <f t="shared" si="14"/>
        <v>1396.67</v>
      </c>
      <c r="M24" s="9">
        <f t="shared" si="14"/>
        <v>1396.67</v>
      </c>
      <c r="N24" s="9">
        <f t="shared" ref="N24:N37" si="15">SUM(B24:M24)</f>
        <v>16760.04</v>
      </c>
    </row>
    <row r="25" spans="1:15" ht="22.5" customHeight="1" thickBot="1" x14ac:dyDescent="0.3">
      <c r="A25" s="4" t="s">
        <v>2</v>
      </c>
      <c r="B25" s="9">
        <f t="shared" ref="B25:M25" si="16">2539.4*0.17</f>
        <v>431.69800000000004</v>
      </c>
      <c r="C25" s="9">
        <f t="shared" si="16"/>
        <v>431.69800000000004</v>
      </c>
      <c r="D25" s="9">
        <f t="shared" si="16"/>
        <v>431.69800000000004</v>
      </c>
      <c r="E25" s="9">
        <f t="shared" si="16"/>
        <v>431.69800000000004</v>
      </c>
      <c r="F25" s="9">
        <f t="shared" si="16"/>
        <v>431.69800000000004</v>
      </c>
      <c r="G25" s="9">
        <f t="shared" si="16"/>
        <v>431.69800000000004</v>
      </c>
      <c r="H25" s="9">
        <f t="shared" si="16"/>
        <v>431.69800000000004</v>
      </c>
      <c r="I25" s="9">
        <f t="shared" si="16"/>
        <v>431.69800000000004</v>
      </c>
      <c r="J25" s="9">
        <f t="shared" si="16"/>
        <v>431.69800000000004</v>
      </c>
      <c r="K25" s="9">
        <f t="shared" si="16"/>
        <v>431.69800000000004</v>
      </c>
      <c r="L25" s="9">
        <f t="shared" si="16"/>
        <v>431.69800000000004</v>
      </c>
      <c r="M25" s="9">
        <f t="shared" si="16"/>
        <v>431.69800000000004</v>
      </c>
      <c r="N25" s="9">
        <f t="shared" si="15"/>
        <v>5180.3760000000002</v>
      </c>
    </row>
    <row r="26" spans="1:15" ht="21" customHeight="1" thickBot="1" x14ac:dyDescent="0.3">
      <c r="A26" s="4" t="s">
        <v>3</v>
      </c>
      <c r="B26" s="9">
        <f>55013.38*2.3%</f>
        <v>1265.30774</v>
      </c>
      <c r="C26" s="9">
        <f>55013.38*2.3%</f>
        <v>1265.30774</v>
      </c>
      <c r="D26" s="9">
        <f>55013.38*2.3%</f>
        <v>1265.30774</v>
      </c>
      <c r="E26" s="9">
        <f>55013.38*2.3%</f>
        <v>1265.30774</v>
      </c>
      <c r="F26" s="9">
        <f>54950.99*2.3%</f>
        <v>1263.8727699999999</v>
      </c>
      <c r="G26" s="9">
        <f>54950.99*2.3%</f>
        <v>1263.8727699999999</v>
      </c>
      <c r="H26" s="9">
        <f>55128.25*2.3%</f>
        <v>1267.94975</v>
      </c>
      <c r="I26" s="9">
        <f>49514.8*2.3%</f>
        <v>1138.8404</v>
      </c>
      <c r="J26" s="9">
        <f>54016.4*2.3%</f>
        <v>1242.3771999999999</v>
      </c>
      <c r="K26" s="9">
        <f>54313.04*2.3%</f>
        <v>1249.19992</v>
      </c>
      <c r="L26" s="9">
        <f>55321.43*2.3%</f>
        <v>1272.3928900000001</v>
      </c>
      <c r="M26" s="9">
        <f>53564.25*2.3%</f>
        <v>1231.97775</v>
      </c>
      <c r="N26" s="9">
        <f t="shared" si="15"/>
        <v>14991.714409999999</v>
      </c>
    </row>
    <row r="27" spans="1:15" ht="23.25" customHeight="1" thickBot="1" x14ac:dyDescent="0.3">
      <c r="A27" s="4" t="s">
        <v>4</v>
      </c>
      <c r="B27" s="9">
        <f>49373.37*3%</f>
        <v>1481.2011</v>
      </c>
      <c r="C27" s="9">
        <f>54001.9*3%</f>
        <v>1620.057</v>
      </c>
      <c r="D27" s="9">
        <f>52670.57*3%</f>
        <v>1580.1170999999999</v>
      </c>
      <c r="E27" s="9">
        <f>50416.01*3%</f>
        <v>1512.4802999999999</v>
      </c>
      <c r="F27" s="9">
        <f>54026.07*3%</f>
        <v>1620.7820999999999</v>
      </c>
      <c r="G27" s="9">
        <f>47870.55*3%</f>
        <v>1436.1165000000001</v>
      </c>
      <c r="H27" s="9">
        <f>52494.3*3%</f>
        <v>1574.829</v>
      </c>
      <c r="I27" s="9">
        <f>55342.37*3%</f>
        <v>1660.2710999999999</v>
      </c>
      <c r="J27" s="9">
        <f>48905.02*3%</f>
        <v>1467.1505999999999</v>
      </c>
      <c r="K27" s="9">
        <f>56805.25*3%</f>
        <v>1704.1575</v>
      </c>
      <c r="L27" s="9">
        <f>48919.59*3%</f>
        <v>1467.5876999999998</v>
      </c>
      <c r="M27" s="9">
        <f>55545.11*3%</f>
        <v>1666.3533</v>
      </c>
      <c r="N27" s="9">
        <f t="shared" si="15"/>
        <v>18791.103299999995</v>
      </c>
    </row>
    <row r="28" spans="1:15" ht="23.25" customHeight="1" thickBot="1" x14ac:dyDescent="0.3">
      <c r="A28" s="4" t="s">
        <v>9</v>
      </c>
      <c r="B28" s="9">
        <v>18791.560000000001</v>
      </c>
      <c r="C28" s="9">
        <v>18791.560000000001</v>
      </c>
      <c r="D28" s="9">
        <v>18791.560000000001</v>
      </c>
      <c r="E28" s="9">
        <v>18791.560000000001</v>
      </c>
      <c r="F28" s="9">
        <v>18791.560000000001</v>
      </c>
      <c r="G28" s="9">
        <v>18791.560000000001</v>
      </c>
      <c r="H28" s="9">
        <v>18791.560000000001</v>
      </c>
      <c r="I28" s="21">
        <f>2536*8.5</f>
        <v>21556</v>
      </c>
      <c r="J28" s="21">
        <f>2536*8.5</f>
        <v>21556</v>
      </c>
      <c r="K28" s="21">
        <f t="shared" ref="K28:M28" si="17">2536*8.5</f>
        <v>21556</v>
      </c>
      <c r="L28" s="21">
        <f t="shared" si="17"/>
        <v>21556</v>
      </c>
      <c r="M28" s="21">
        <f t="shared" si="17"/>
        <v>21556</v>
      </c>
      <c r="N28" s="9">
        <f t="shared" si="15"/>
        <v>239320.92</v>
      </c>
    </row>
    <row r="29" spans="1:15" ht="26.25" customHeight="1" thickBot="1" x14ac:dyDescent="0.3">
      <c r="A29" s="4" t="s">
        <v>20</v>
      </c>
      <c r="B29" s="9">
        <v>0</v>
      </c>
      <c r="C29" s="9">
        <f>4032.07+548.12</f>
        <v>4580.1900000000005</v>
      </c>
      <c r="D29" s="9">
        <f>5464.04+742.79</f>
        <v>6206.83</v>
      </c>
      <c r="E29" s="9">
        <f>6653.65+904.43</f>
        <v>7558.08</v>
      </c>
      <c r="F29" s="9">
        <f>3282.48+446.21</f>
        <v>3728.69</v>
      </c>
      <c r="G29" s="9">
        <v>0</v>
      </c>
      <c r="H29" s="9">
        <v>0</v>
      </c>
      <c r="I29" s="9">
        <v>0</v>
      </c>
      <c r="J29" s="9">
        <f>868.53+121.24</f>
        <v>989.77</v>
      </c>
      <c r="K29" s="9">
        <f>1889.06+66.84</f>
        <v>1955.8999999999999</v>
      </c>
      <c r="L29" s="9">
        <v>0</v>
      </c>
      <c r="M29" s="9">
        <f>12136.3+645.22</f>
        <v>12781.519999999999</v>
      </c>
      <c r="N29" s="9">
        <f t="shared" si="15"/>
        <v>37800.979999999996</v>
      </c>
    </row>
    <row r="30" spans="1:15" ht="26.25" customHeight="1" thickBot="1" x14ac:dyDescent="0.3">
      <c r="A30" s="4" t="s">
        <v>21</v>
      </c>
      <c r="B30" s="9">
        <v>584.21</v>
      </c>
      <c r="C30" s="9">
        <v>0</v>
      </c>
      <c r="D30" s="9">
        <v>0</v>
      </c>
      <c r="E30" s="9">
        <v>126.78</v>
      </c>
      <c r="F30" s="9">
        <v>0</v>
      </c>
      <c r="G30" s="9">
        <v>535.30999999999995</v>
      </c>
      <c r="H30" s="9">
        <v>0</v>
      </c>
      <c r="I30" s="9">
        <v>693.31</v>
      </c>
      <c r="J30" s="9">
        <v>0</v>
      </c>
      <c r="K30" s="9">
        <v>42.31</v>
      </c>
      <c r="L30" s="9">
        <v>241.04</v>
      </c>
      <c r="M30" s="9">
        <v>241.04</v>
      </c>
      <c r="N30" s="9">
        <f t="shared" si="15"/>
        <v>2464</v>
      </c>
    </row>
    <row r="31" spans="1:15" ht="26.25" customHeight="1" thickBot="1" x14ac:dyDescent="0.3">
      <c r="A31" s="4" t="s">
        <v>22</v>
      </c>
      <c r="B31" s="9">
        <v>7031.31</v>
      </c>
      <c r="C31" s="9">
        <v>4238.5200000000004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f t="shared" si="15"/>
        <v>11269.830000000002</v>
      </c>
    </row>
    <row r="32" spans="1:15" ht="26.25" customHeight="1" thickBot="1" x14ac:dyDescent="0.3">
      <c r="A32" s="4" t="s">
        <v>27</v>
      </c>
      <c r="B32" s="9">
        <v>324.68</v>
      </c>
      <c r="C32" s="9">
        <v>324.68</v>
      </c>
      <c r="D32" s="9">
        <v>324.68</v>
      </c>
      <c r="E32" s="9">
        <v>324.68</v>
      </c>
      <c r="F32" s="9">
        <v>324.68</v>
      </c>
      <c r="G32" s="9">
        <v>324.68</v>
      </c>
      <c r="H32" s="9">
        <v>330.5</v>
      </c>
      <c r="I32" s="9">
        <v>330.5</v>
      </c>
      <c r="J32" s="9">
        <v>330.5</v>
      </c>
      <c r="K32" s="9">
        <v>330.5</v>
      </c>
      <c r="L32" s="9">
        <v>330.5</v>
      </c>
      <c r="M32" s="9">
        <v>330.5</v>
      </c>
      <c r="N32" s="9">
        <f t="shared" si="15"/>
        <v>3931.08</v>
      </c>
    </row>
    <row r="33" spans="1:14" ht="22.5" customHeight="1" thickBot="1" x14ac:dyDescent="0.3">
      <c r="A33" s="4" t="s">
        <v>6</v>
      </c>
      <c r="B33" s="9">
        <f>2539.4*2.67</f>
        <v>6780.1980000000003</v>
      </c>
      <c r="C33" s="9">
        <f t="shared" ref="C33:H33" si="18">2539.4*2.67</f>
        <v>6780.1980000000003</v>
      </c>
      <c r="D33" s="9">
        <f t="shared" si="18"/>
        <v>6780.1980000000003</v>
      </c>
      <c r="E33" s="9">
        <f t="shared" si="18"/>
        <v>6780.1980000000003</v>
      </c>
      <c r="F33" s="9">
        <f t="shared" si="18"/>
        <v>6780.1980000000003</v>
      </c>
      <c r="G33" s="9">
        <f t="shared" si="18"/>
        <v>6780.1980000000003</v>
      </c>
      <c r="H33" s="9">
        <f t="shared" si="18"/>
        <v>6780.1980000000003</v>
      </c>
      <c r="I33" s="9">
        <f>2536*2.79</f>
        <v>7075.4400000000005</v>
      </c>
      <c r="J33" s="9">
        <f>2536*2.79</f>
        <v>7075.4400000000005</v>
      </c>
      <c r="K33" s="9">
        <f t="shared" ref="K33:M33" si="19">2536*2.79</f>
        <v>7075.4400000000005</v>
      </c>
      <c r="L33" s="9">
        <f t="shared" si="19"/>
        <v>7075.4400000000005</v>
      </c>
      <c r="M33" s="9">
        <f t="shared" si="19"/>
        <v>7075.4400000000005</v>
      </c>
      <c r="N33" s="9">
        <f t="shared" si="15"/>
        <v>82838.586000000025</v>
      </c>
    </row>
    <row r="34" spans="1:14" ht="21.75" customHeight="1" thickBot="1" x14ac:dyDescent="0.3">
      <c r="A34" s="4" t="s">
        <v>25</v>
      </c>
      <c r="B34" s="9">
        <v>3580</v>
      </c>
      <c r="C34" s="9">
        <v>3775</v>
      </c>
      <c r="D34" s="9">
        <v>5605</v>
      </c>
      <c r="E34" s="9">
        <v>3450</v>
      </c>
      <c r="F34" s="9">
        <v>3950</v>
      </c>
      <c r="G34" s="9">
        <v>3562</v>
      </c>
      <c r="H34" s="9">
        <v>3675</v>
      </c>
      <c r="I34" s="9">
        <v>3670</v>
      </c>
      <c r="J34" s="9">
        <v>4170</v>
      </c>
      <c r="K34" s="9">
        <v>3500</v>
      </c>
      <c r="L34" s="9">
        <v>4755</v>
      </c>
      <c r="M34" s="9">
        <v>3555</v>
      </c>
      <c r="N34" s="9">
        <f t="shared" si="15"/>
        <v>47247</v>
      </c>
    </row>
    <row r="35" spans="1:14" ht="23.4" customHeight="1" thickBot="1" x14ac:dyDescent="0.3">
      <c r="A35" s="4" t="s">
        <v>26</v>
      </c>
      <c r="B35" s="9">
        <v>1560</v>
      </c>
      <c r="C35" s="9">
        <f t="shared" ref="C35:H35" si="20">1140+420</f>
        <v>1560</v>
      </c>
      <c r="D35" s="9">
        <f t="shared" si="20"/>
        <v>1560</v>
      </c>
      <c r="E35" s="9">
        <f t="shared" si="20"/>
        <v>1560</v>
      </c>
      <c r="F35" s="9">
        <f t="shared" si="20"/>
        <v>1560</v>
      </c>
      <c r="G35" s="9">
        <f t="shared" si="20"/>
        <v>1560</v>
      </c>
      <c r="H35" s="9">
        <f t="shared" si="20"/>
        <v>1560</v>
      </c>
      <c r="I35" s="9">
        <f>1140</f>
        <v>1140</v>
      </c>
      <c r="J35" s="9">
        <f>1140</f>
        <v>1140</v>
      </c>
      <c r="K35" s="9">
        <f>1140</f>
        <v>1140</v>
      </c>
      <c r="L35" s="9">
        <f>1140</f>
        <v>1140</v>
      </c>
      <c r="M35" s="9">
        <f>1140</f>
        <v>1140</v>
      </c>
      <c r="N35" s="9">
        <f t="shared" si="15"/>
        <v>16620</v>
      </c>
    </row>
    <row r="36" spans="1:14" ht="24.75" customHeight="1" thickBot="1" x14ac:dyDescent="0.3">
      <c r="A36" s="4" t="s">
        <v>14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10951.2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f t="shared" si="15"/>
        <v>10951.2</v>
      </c>
    </row>
    <row r="37" spans="1:14" ht="24" customHeight="1" thickBot="1" x14ac:dyDescent="0.3">
      <c r="A37" s="4" t="s">
        <v>10</v>
      </c>
      <c r="B37" s="9">
        <v>0</v>
      </c>
      <c r="C37" s="9">
        <f>960.9+960.9</f>
        <v>1921.8</v>
      </c>
      <c r="D37" s="9">
        <f>332.1+282.9</f>
        <v>615</v>
      </c>
      <c r="E37" s="9">
        <f>4746.5</f>
        <v>4746.5</v>
      </c>
      <c r="F37" s="9">
        <f>6266.1+4377.2+136400</f>
        <v>147043.29999999999</v>
      </c>
      <c r="G37" s="9">
        <f>28500+8652.45+623.6+150+1993.2+628.9</f>
        <v>40548.149999999994</v>
      </c>
      <c r="H37" s="9">
        <v>0</v>
      </c>
      <c r="I37" s="9">
        <f>5307.9+5212.8+16300+7075.2+13774.7</f>
        <v>47670.600000000006</v>
      </c>
      <c r="J37" s="9">
        <v>0</v>
      </c>
      <c r="K37" s="9">
        <f>315</f>
        <v>315</v>
      </c>
      <c r="L37" s="9">
        <f>3049.7+702.1+1775.1</f>
        <v>5526.9</v>
      </c>
      <c r="M37" s="9">
        <f>315+315</f>
        <v>630</v>
      </c>
      <c r="N37" s="9">
        <f t="shared" si="15"/>
        <v>249017.24999999997</v>
      </c>
    </row>
    <row r="38" spans="1:14" ht="22.5" customHeight="1" thickBot="1" x14ac:dyDescent="0.3">
      <c r="A38" s="8" t="s">
        <v>23</v>
      </c>
      <c r="B38" s="14">
        <f t="shared" ref="B38:M38" si="21">SUM(B24:B37)</f>
        <v>43226.834840000003</v>
      </c>
      <c r="C38" s="14">
        <f t="shared" si="21"/>
        <v>46685.680740000003</v>
      </c>
      <c r="D38" s="14">
        <f t="shared" si="21"/>
        <v>44557.060840000006</v>
      </c>
      <c r="E38" s="14">
        <f t="shared" si="21"/>
        <v>47943.954039999997</v>
      </c>
      <c r="F38" s="14">
        <f t="shared" si="21"/>
        <v>186891.45087</v>
      </c>
      <c r="G38" s="14">
        <f t="shared" si="21"/>
        <v>87581.455269999991</v>
      </c>
      <c r="H38" s="14">
        <f t="shared" si="21"/>
        <v>35808.404750000002</v>
      </c>
      <c r="I38" s="14">
        <f t="shared" si="21"/>
        <v>86763.329500000007</v>
      </c>
      <c r="J38" s="14">
        <f t="shared" si="21"/>
        <v>39799.605799999998</v>
      </c>
      <c r="K38" s="14">
        <f t="shared" si="21"/>
        <v>40696.875420000004</v>
      </c>
      <c r="L38" s="14">
        <f t="shared" si="21"/>
        <v>45193.228590000006</v>
      </c>
      <c r="M38" s="14">
        <f t="shared" si="21"/>
        <v>52036.199050000003</v>
      </c>
      <c r="N38" s="14">
        <f>SUM(B38:M38)</f>
        <v>757184.07971000008</v>
      </c>
    </row>
    <row r="39" spans="1:14" ht="19.5" customHeight="1" thickBot="1" x14ac:dyDescent="0.3">
      <c r="A39" s="4" t="s">
        <v>5</v>
      </c>
      <c r="B39" s="18">
        <f t="shared" ref="B39:N39" si="22">B15-B38</f>
        <v>6746.5351599999995</v>
      </c>
      <c r="C39" s="18">
        <f t="shared" si="22"/>
        <v>7916.219259999998</v>
      </c>
      <c r="D39" s="18">
        <f t="shared" si="22"/>
        <v>8853.5091599999869</v>
      </c>
      <c r="E39" s="18">
        <f t="shared" si="22"/>
        <v>3072.0559599999906</v>
      </c>
      <c r="F39" s="18">
        <f t="shared" si="22"/>
        <v>-132265.38086999999</v>
      </c>
      <c r="G39" s="18">
        <f t="shared" si="22"/>
        <v>-39110.905269999996</v>
      </c>
      <c r="H39" s="18">
        <f t="shared" si="22"/>
        <v>17285.895250000001</v>
      </c>
      <c r="I39" s="18">
        <f t="shared" si="22"/>
        <v>-30820.959500000004</v>
      </c>
      <c r="J39" s="18">
        <f t="shared" si="22"/>
        <v>9705.4142000000065</v>
      </c>
      <c r="K39" s="18">
        <f t="shared" si="22"/>
        <v>17198.374579999996</v>
      </c>
      <c r="L39" s="18">
        <f t="shared" si="22"/>
        <v>4326.3614099999977</v>
      </c>
      <c r="M39" s="18">
        <f t="shared" si="22"/>
        <v>4108.9109499999831</v>
      </c>
      <c r="N39" s="9">
        <f t="shared" si="22"/>
        <v>-122983.96971000021</v>
      </c>
    </row>
    <row r="40" spans="1:14" ht="19.5" customHeight="1" thickBot="1" x14ac:dyDescent="0.3">
      <c r="A40" s="4" t="s">
        <v>7</v>
      </c>
      <c r="B40" s="15">
        <f t="shared" ref="B40:N40" si="23">B5+B39</f>
        <v>-174615.05484</v>
      </c>
      <c r="C40" s="15">
        <f t="shared" si="23"/>
        <v>-166698.83558000001</v>
      </c>
      <c r="D40" s="15">
        <f t="shared" si="23"/>
        <v>-157845.32642000003</v>
      </c>
      <c r="E40" s="15">
        <f t="shared" si="23"/>
        <v>-154773.27046000003</v>
      </c>
      <c r="F40" s="15">
        <f t="shared" si="23"/>
        <v>-287038.65133000002</v>
      </c>
      <c r="G40" s="15">
        <f t="shared" si="23"/>
        <v>-326149.55660000001</v>
      </c>
      <c r="H40" s="15">
        <f t="shared" si="23"/>
        <v>-308863.66135000001</v>
      </c>
      <c r="I40" s="15">
        <f t="shared" si="23"/>
        <v>-339684.62085000001</v>
      </c>
      <c r="J40" s="15">
        <f t="shared" si="23"/>
        <v>-329979.20665000001</v>
      </c>
      <c r="K40" s="15">
        <f t="shared" si="23"/>
        <v>-312780.83207</v>
      </c>
      <c r="L40" s="15">
        <f t="shared" si="23"/>
        <v>-308454.47065999999</v>
      </c>
      <c r="M40" s="15">
        <f t="shared" si="23"/>
        <v>-304345.55971</v>
      </c>
      <c r="N40" s="15">
        <f t="shared" si="23"/>
        <v>-304345.55971000018</v>
      </c>
    </row>
    <row r="41" spans="1:14" ht="21" customHeight="1" thickBot="1" x14ac:dyDescent="0.3">
      <c r="A41" s="11" t="s">
        <v>11</v>
      </c>
      <c r="B41" s="19">
        <f>B6+B15-B7</f>
        <v>-105730</v>
      </c>
      <c r="C41" s="19">
        <f>C6+C15-C7</f>
        <v>-106811.48</v>
      </c>
      <c r="D41" s="19">
        <f>D6+D15-D7</f>
        <v>-109084.29000000001</v>
      </c>
      <c r="E41" s="19">
        <f t="shared" ref="E41:M41" si="24">E6+E15-E7</f>
        <v>-113751.66000000002</v>
      </c>
      <c r="F41" s="19">
        <f t="shared" si="24"/>
        <v>-114746.58000000003</v>
      </c>
      <c r="G41" s="19">
        <f t="shared" si="24"/>
        <v>-121897.02000000003</v>
      </c>
      <c r="H41" s="19">
        <f t="shared" si="24"/>
        <v>-124600.97000000003</v>
      </c>
      <c r="I41" s="19">
        <f t="shared" si="24"/>
        <v>-118843.40000000002</v>
      </c>
      <c r="J41" s="19">
        <f t="shared" si="24"/>
        <v>-124024.78000000001</v>
      </c>
      <c r="K41" s="19">
        <f t="shared" si="24"/>
        <v>-121112.57</v>
      </c>
      <c r="L41" s="19">
        <f t="shared" si="24"/>
        <v>-127584.41</v>
      </c>
      <c r="M41" s="19">
        <f t="shared" si="24"/>
        <v>-125673.55000000002</v>
      </c>
      <c r="N41" s="20">
        <f>N6+N15-N7</f>
        <v>-125673.55000000005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2022-03-14T07:51:23Z</cp:lastPrinted>
  <dcterms:created xsi:type="dcterms:W3CDTF">2011-06-06T03:25:48Z</dcterms:created>
  <dcterms:modified xsi:type="dcterms:W3CDTF">2022-03-14T07:58:01Z</dcterms:modified>
</cp:coreProperties>
</file>