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L36" i="1" l="1"/>
  <c r="M34" i="1" l="1"/>
  <c r="L34" i="1" l="1"/>
  <c r="K34" i="1" l="1"/>
  <c r="M28" i="1" l="1"/>
  <c r="K28" i="1"/>
  <c r="M36" i="1" l="1"/>
  <c r="K36" i="1" l="1"/>
  <c r="M26" i="1" l="1"/>
  <c r="M15" i="1"/>
  <c r="M25" i="1"/>
  <c r="M7" i="1"/>
  <c r="L26" i="1" l="1"/>
  <c r="L15" i="1"/>
  <c r="L25" i="1"/>
  <c r="L7" i="1"/>
  <c r="K26" i="1" l="1"/>
  <c r="K15" i="1"/>
  <c r="K25" i="1"/>
  <c r="K7" i="1"/>
  <c r="K32" i="1" l="1"/>
  <c r="L32" i="1"/>
  <c r="M32" i="1"/>
  <c r="K27" i="1"/>
  <c r="L27" i="1"/>
  <c r="M27" i="1"/>
  <c r="K24" i="1"/>
  <c r="L24" i="1"/>
  <c r="M24" i="1"/>
  <c r="K23" i="1"/>
  <c r="L23" i="1"/>
  <c r="M23" i="1"/>
  <c r="J36" i="1" l="1"/>
  <c r="J28" i="1" l="1"/>
  <c r="I28" i="1"/>
  <c r="H28" i="1"/>
  <c r="I36" i="1" l="1"/>
  <c r="H36" i="1" l="1"/>
  <c r="H32" i="1" l="1"/>
  <c r="I32" i="1"/>
  <c r="J32" i="1"/>
  <c r="J26" i="1" l="1"/>
  <c r="J15" i="1"/>
  <c r="J25" i="1"/>
  <c r="J7" i="1"/>
  <c r="I26" i="1" l="1"/>
  <c r="I15" i="1"/>
  <c r="I25" i="1"/>
  <c r="I7" i="1"/>
  <c r="H26" i="1" l="1"/>
  <c r="H15" i="1"/>
  <c r="H25" i="1"/>
  <c r="H7" i="1"/>
  <c r="H27" i="1" l="1"/>
  <c r="I27" i="1"/>
  <c r="J27" i="1"/>
  <c r="H24" i="1"/>
  <c r="I24" i="1"/>
  <c r="J24" i="1"/>
  <c r="H23" i="1"/>
  <c r="I23" i="1"/>
  <c r="J23" i="1"/>
  <c r="G36" i="1" l="1"/>
  <c r="E36" i="1" l="1"/>
  <c r="F36" i="1" l="1"/>
  <c r="G28" i="1" l="1"/>
  <c r="F28" i="1"/>
  <c r="G26" i="1" l="1"/>
  <c r="G15" i="1"/>
  <c r="G25" i="1"/>
  <c r="G7" i="1"/>
  <c r="F26" i="1" l="1"/>
  <c r="F15" i="1"/>
  <c r="F25" i="1"/>
  <c r="F7" i="1"/>
  <c r="E26" i="1" l="1"/>
  <c r="E15" i="1"/>
  <c r="E25" i="1"/>
  <c r="E7" i="1"/>
  <c r="E32" i="1" l="1"/>
  <c r="F32" i="1"/>
  <c r="G32" i="1"/>
  <c r="E27" i="1"/>
  <c r="F27" i="1"/>
  <c r="G27" i="1"/>
  <c r="E24" i="1"/>
  <c r="F24" i="1"/>
  <c r="G24" i="1"/>
  <c r="E23" i="1"/>
  <c r="F23" i="1"/>
  <c r="G23" i="1"/>
  <c r="D26" i="1" l="1"/>
  <c r="D15" i="1"/>
  <c r="D25" i="1"/>
  <c r="D7" i="1"/>
  <c r="C26" i="1" l="1"/>
  <c r="C15" i="1"/>
  <c r="C25" i="1"/>
  <c r="C7" i="1"/>
  <c r="B26" i="1" l="1"/>
  <c r="B15" i="1"/>
  <c r="B25" i="1"/>
  <c r="B7" i="1" l="1"/>
  <c r="C32" i="1" l="1"/>
  <c r="D32" i="1"/>
  <c r="C27" i="1"/>
  <c r="D27" i="1"/>
  <c r="C24" i="1"/>
  <c r="D24" i="1"/>
  <c r="C23" i="1"/>
  <c r="D23" i="1"/>
  <c r="B32" i="1"/>
  <c r="B27" i="1"/>
  <c r="B24" i="1"/>
  <c r="B23" i="1"/>
  <c r="N15" i="1" l="1"/>
  <c r="N7" i="1"/>
  <c r="N23" i="1"/>
  <c r="N24" i="1"/>
  <c r="N27" i="1"/>
  <c r="N28" i="1"/>
  <c r="N29" i="1"/>
  <c r="N30" i="1"/>
  <c r="N31" i="1"/>
  <c r="N32" i="1"/>
  <c r="N33" i="1"/>
  <c r="N34" i="1"/>
  <c r="N35" i="1"/>
  <c r="N16" i="1"/>
  <c r="N17" i="1"/>
  <c r="N18" i="1"/>
  <c r="N19" i="1"/>
  <c r="N20" i="1"/>
  <c r="N21" i="1"/>
  <c r="K14" i="1"/>
  <c r="L14" i="1"/>
  <c r="M14" i="1"/>
  <c r="N8" i="1"/>
  <c r="N9" i="1"/>
  <c r="N10" i="1"/>
  <c r="N11" i="1"/>
  <c r="N12" i="1"/>
  <c r="N13" i="1"/>
  <c r="K6" i="1"/>
  <c r="L6" i="1"/>
  <c r="M6" i="1"/>
  <c r="M37" i="1" l="1"/>
  <c r="M38" i="1" s="1"/>
  <c r="L37" i="1"/>
  <c r="L38" i="1" s="1"/>
  <c r="K37" i="1"/>
  <c r="K38" i="1" s="1"/>
  <c r="N26" i="1" l="1"/>
  <c r="I14" i="1" l="1"/>
  <c r="H14" i="1"/>
  <c r="J14" i="1"/>
  <c r="J37" i="1" l="1"/>
  <c r="J38" i="1" s="1"/>
  <c r="I37" i="1"/>
  <c r="I38" i="1" s="1"/>
  <c r="H6" i="1"/>
  <c r="I6" i="1"/>
  <c r="J6" i="1"/>
  <c r="H37" i="1" l="1"/>
  <c r="H38" i="1" s="1"/>
  <c r="E14" i="1" l="1"/>
  <c r="E37" i="1" s="1"/>
  <c r="E38" i="1" s="1"/>
  <c r="F14" i="1"/>
  <c r="F37" i="1" s="1"/>
  <c r="F38" i="1" s="1"/>
  <c r="G14" i="1"/>
  <c r="E6" i="1"/>
  <c r="F6" i="1"/>
  <c r="G6" i="1"/>
  <c r="G37" i="1" l="1"/>
  <c r="G38" i="1" s="1"/>
  <c r="N25" i="1"/>
  <c r="N5" i="1"/>
  <c r="N4" i="1"/>
  <c r="B6" i="1"/>
  <c r="C6" i="1"/>
  <c r="D6" i="1"/>
  <c r="B14" i="1"/>
  <c r="C14" i="1"/>
  <c r="D14" i="1"/>
  <c r="D37" i="1" l="1"/>
  <c r="D38" i="1" s="1"/>
  <c r="C37" i="1"/>
  <c r="C38" i="1" s="1"/>
  <c r="N14" i="1"/>
  <c r="N6" i="1"/>
  <c r="B40" i="1"/>
  <c r="N40" i="1" l="1"/>
  <c r="N36" i="1"/>
  <c r="B37" i="1"/>
  <c r="B38" i="1" s="1"/>
  <c r="B39" i="1" s="1"/>
  <c r="C5" i="1"/>
  <c r="C40" i="1" s="1"/>
  <c r="D5" i="1" s="1"/>
  <c r="N37" i="1" l="1"/>
  <c r="N38" i="1" s="1"/>
  <c r="N39" i="1" s="1"/>
  <c r="D40" i="1"/>
  <c r="E5" i="1" s="1"/>
  <c r="C4" i="1" l="1"/>
  <c r="C39" i="1" s="1"/>
  <c r="D4" i="1" s="1"/>
  <c r="D39" i="1" l="1"/>
  <c r="E40" i="1" l="1"/>
  <c r="F5" i="1" s="1"/>
  <c r="E4" i="1"/>
  <c r="E39" i="1" s="1"/>
  <c r="F4" i="1" l="1"/>
  <c r="F39" i="1" s="1"/>
  <c r="F40" i="1"/>
  <c r="G5" i="1" s="1"/>
  <c r="G4" i="1" l="1"/>
  <c r="G39" i="1" s="1"/>
  <c r="H4" i="1" s="1"/>
  <c r="H39" i="1" s="1"/>
  <c r="I4" i="1" s="1"/>
  <c r="G40" i="1" l="1"/>
  <c r="H5" i="1" s="1"/>
  <c r="H40" i="1" s="1"/>
  <c r="I5" i="1" s="1"/>
  <c r="I40" i="1" s="1"/>
  <c r="J5" i="1" s="1"/>
  <c r="J40" i="1" s="1"/>
  <c r="K5" i="1" s="1"/>
  <c r="K40" i="1" s="1"/>
  <c r="L5" i="1" s="1"/>
  <c r="I39" i="1"/>
  <c r="J4" i="1" s="1"/>
  <c r="L40" i="1" l="1"/>
  <c r="M5" i="1" s="1"/>
  <c r="M40" i="1" s="1"/>
  <c r="J39" i="1"/>
  <c r="K4" i="1" s="1"/>
  <c r="K39" i="1" l="1"/>
  <c r="L4" i="1" s="1"/>
  <c r="L39" i="1" l="1"/>
  <c r="M4" i="1" s="1"/>
  <c r="M39" i="1" s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<sst xmlns="http://schemas.openxmlformats.org/spreadsheetml/2006/main" count="52" uniqueCount="43">
  <si>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</si>
  <si>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</si>
  <si>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</si>
  <si>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</si>
  <si>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</si>
  <si>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</si>
  <si>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</si>
  <si>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</si>
  <si>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</si>
  <si>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</si>
  <si>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</si>
  <si>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</si>
  <si>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</si>
  <si>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</si>
  <si>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</si>
  <si>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</si>
  <si>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</si>
  <si>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</si>
  <si>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</si>
  <si>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</si>
  <si>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</si>
  <si>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</si>
  <si>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</si>
  <si>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</si>
  <si>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</si>
  <si>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</si>
  <si>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</si>
  <si>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>Тех.обслуживание узла учета ОДПУ</t>
  </si>
  <si>
    <t>Январь 2023г.</t>
  </si>
  <si>
    <t>Февраль 2023г.</t>
  </si>
  <si>
    <t>Март 2023г.</t>
  </si>
  <si>
    <t>Апрель 2023г</t>
  </si>
  <si>
    <t>Май 2023г</t>
  </si>
  <si>
    <t>Июнь 2023г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</si>
  <si>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</si>
  <si>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</si>
  <si>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</si>
  <si>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</si>
  <si>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</si>
  <si>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</si>
  <si>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</si>
  <si>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</si>
  <si>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ОТЧЕТ по дому Васильева, 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</si>
</sst>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0" fillId="0" borderId="0" xfId="0" applyFill="1"/>
    <xf numFmtId="0" fontId="4" fillId="0" borderId="3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5546875" customWidth="1"/>
    <col min="3" max="4" width="14.6640625" customWidth="1"/>
    <col min="5" max="5" width="14" customWidth="1"/>
    <col min="6" max="6" width="14.88671875" customWidth="1"/>
    <col min="7" max="7" width="15.33203125" customWidth="1"/>
    <col min="8" max="8" width="15.44140625" customWidth="1"/>
    <col min="9" max="9" width="15.33203125" customWidth="1"/>
    <col min="10" max="10" width="15.109375" customWidth="1"/>
    <col min="11" max="11" width="15.88671875" customWidth="1"/>
    <col min="12" max="12" width="15.33203125" customWidth="1"/>
    <col min="13" max="13" width="15.88671875" customWidth="1"/>
    <col min="14" max="14" width="17" customWidth="1"/>
  </cols>
  <sheetData>
    <row r="1" spans="1:14" ht="18" thickBo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3" hidden="1" customHeight="1" thickBot="1" x14ac:dyDescent="0.3">
      <c r="A2" s="1"/>
    </row>
    <row r="3" spans="1:14" ht="38.25" customHeight="1" thickBot="1" x14ac:dyDescent="0.3">
      <c r="A3" s="6" t="s">
        <v>0</v>
      </c>
      <c r="B3" s="7" t="s">
        <v>28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34</v>
      </c>
      <c r="I3" s="7" t="s">
        <v>35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</row>
    <row r="4" spans="1:14" ht="23.25" customHeight="1" thickBot="1" x14ac:dyDescent="0.3">
      <c r="A4" s="8" t="s">
        <v>16</v>
      </c>
      <c r="B4" s="9">
        <v>-890290.81</v>
      </c>
      <c r="C4" s="9">
        <f t="shared" ref="C4:C5" si="0">B39</f>
        <v>-846589.58283000009</v>
      </c>
      <c r="D4" s="9">
        <f t="shared" ref="D4:D5" si="1">C39</f>
        <v>-817821.89223000011</v>
      </c>
      <c r="E4" s="9">
        <f t="shared" ref="E4:E5" si="2">D39</f>
        <v>-794650.93893000006</v>
      </c>
      <c r="F4" s="9">
        <f t="shared" ref="F4:F5" si="3">E39</f>
        <v>-780168.64143000008</v>
      </c>
      <c r="G4" s="9">
        <f t="shared" ref="G4:G5" si="4">F39</f>
        <v>-745887.98333000008</v>
      </c>
      <c r="H4" s="9">
        <f t="shared" ref="H4:H5" si="5">G39</f>
        <v>-725327.73352000001</v>
      </c>
      <c r="I4" s="9">
        <f t="shared" ref="I4:I5" si="6">H39</f>
        <v>-706435.55729000003</v>
      </c>
      <c r="J4" s="9">
        <f t="shared" ref="J4:J5" si="7">I39</f>
        <v>-718633.69834</v>
      </c>
      <c r="K4" s="9">
        <f t="shared" ref="K4:K5" si="8">J39</f>
        <v>-707926.69244000001</v>
      </c>
      <c r="L4" s="9">
        <f t="shared" ref="L4:L5" si="9">K39</f>
        <v>-824120.60797000001</v>
      </c>
      <c r="M4" s="9">
        <f t="shared" ref="M4:M5" si="10">L39</f>
        <v>-808373.98845000006</v>
      </c>
      <c r="N4" s="9">
        <f>B4</f>
        <v>-890290.81</v>
      </c>
    </row>
    <row r="5" spans="1:14" ht="21" customHeight="1" thickBot="1" x14ac:dyDescent="0.3">
      <c r="A5" s="8" t="s">
        <v>13</v>
      </c>
      <c r="B5" s="9">
        <v>-370785.59</v>
      </c>
      <c r="C5" s="9">
        <f t="shared" si="0"/>
        <v>-360971.56</v>
      </c>
      <c r="D5" s="9">
        <f t="shared" si="1"/>
        <v>-360825.99</v>
      </c>
      <c r="E5" s="9">
        <f t="shared" si="2"/>
        <v>-366625.51</v>
      </c>
      <c r="F5" s="9">
        <f t="shared" si="3"/>
        <v>-367261.17000000004</v>
      </c>
      <c r="G5" s="9">
        <f t="shared" si="4"/>
        <v>-356765.85000000009</v>
      </c>
      <c r="H5" s="9">
        <f t="shared" si="5"/>
        <v>-357749.4200000001</v>
      </c>
      <c r="I5" s="9">
        <f t="shared" si="6"/>
        <v>-367485.28000000009</v>
      </c>
      <c r="J5" s="9">
        <f t="shared" si="7"/>
        <v>-372334.35000000009</v>
      </c>
      <c r="K5" s="9">
        <f t="shared" si="8"/>
        <v>-380008.64000000013</v>
      </c>
      <c r="L5" s="9">
        <f t="shared" si="9"/>
        <v>-386985.51000000018</v>
      </c>
      <c r="M5" s="9">
        <f t="shared" si="10"/>
        <v>-389368.02000000019</v>
      </c>
      <c r="N5" s="9">
        <f>B5</f>
        <v>-370785.59</v>
      </c>
    </row>
    <row r="6" spans="1:14" ht="20.25" customHeight="1" thickBot="1" x14ac:dyDescent="0.3">
      <c r="A6" s="10" t="s">
        <v>12</v>
      </c>
      <c r="B6" s="11">
        <f>SUM(B7:B13)</f>
        <v>94305.810000000012</v>
      </c>
      <c r="C6" s="11">
        <f>SUM(C7:C13)</f>
        <v>87691.1</v>
      </c>
      <c r="D6" s="11">
        <f>SUM(D7:D13)</f>
        <v>87691.1</v>
      </c>
      <c r="E6" s="11">
        <f t="shared" ref="E6:M6" si="11">SUM(E7:E13)</f>
        <v>87691.1</v>
      </c>
      <c r="F6" s="11">
        <f t="shared" si="11"/>
        <v>87691.1</v>
      </c>
      <c r="G6" s="11">
        <f t="shared" si="11"/>
        <v>87698.930000000008</v>
      </c>
      <c r="H6" s="11">
        <f t="shared" si="11"/>
        <v>91413.69</v>
      </c>
      <c r="I6" s="11">
        <f t="shared" si="11"/>
        <v>89560.55</v>
      </c>
      <c r="J6" s="11">
        <f t="shared" si="11"/>
        <v>91509.6</v>
      </c>
      <c r="K6" s="11">
        <f t="shared" si="11"/>
        <v>91090.71</v>
      </c>
      <c r="L6" s="11">
        <f t="shared" si="11"/>
        <v>88736.260000000009</v>
      </c>
      <c r="M6" s="11">
        <f t="shared" si="11"/>
        <v>87691.1</v>
      </c>
      <c r="N6" s="11">
        <f>SUM(B6:M6)</f>
        <v>1072771.05</v>
      </c>
    </row>
    <row r="7" spans="1:14" ht="21" customHeight="1" thickBot="1" x14ac:dyDescent="0.3">
      <c r="A7" s="3" t="s">
        <v>26</v>
      </c>
      <c r="B7" s="12">
        <f t="shared" ref="B7:G7" si="12">79564.11+1461.52</f>
        <v>81025.63</v>
      </c>
      <c r="C7" s="12">
        <f t="shared" si="12"/>
        <v>81025.63</v>
      </c>
      <c r="D7" s="12">
        <f t="shared" si="12"/>
        <v>81025.63</v>
      </c>
      <c r="E7" s="12">
        <f t="shared" si="12"/>
        <v>81025.63</v>
      </c>
      <c r="F7" s="12">
        <f t="shared" si="12"/>
        <v>81025.63</v>
      </c>
      <c r="G7" s="12">
        <f t="shared" si="12"/>
        <v>81025.63</v>
      </c>
      <c r="H7" s="12">
        <f t="shared" ref="H7:M7" si="13">79564.11+1461.52</f>
        <v>81025.63</v>
      </c>
      <c r="I7" s="12">
        <f t="shared" si="13"/>
        <v>81025.63</v>
      </c>
      <c r="J7" s="12">
        <f t="shared" si="13"/>
        <v>81025.63</v>
      </c>
      <c r="K7" s="12">
        <f t="shared" si="13"/>
        <v>81025.63</v>
      </c>
      <c r="L7" s="12">
        <f t="shared" si="13"/>
        <v>81025.63</v>
      </c>
      <c r="M7" s="12">
        <f t="shared" si="13"/>
        <v>81025.63</v>
      </c>
      <c r="N7" s="12">
        <f>SUM(B7:M7)</f>
        <v>972307.56</v>
      </c>
    </row>
    <row r="8" spans="1:14" ht="21.75" customHeight="1" thickBot="1" x14ac:dyDescent="0.3">
      <c r="A8" s="3" t="s">
        <v>25</v>
      </c>
      <c r="B8" s="12">
        <v>511.8</v>
      </c>
      <c r="C8" s="12">
        <v>511.8</v>
      </c>
      <c r="D8" s="12">
        <v>511.8</v>
      </c>
      <c r="E8" s="12">
        <v>511.8</v>
      </c>
      <c r="F8" s="12">
        <v>511.8</v>
      </c>
      <c r="G8" s="12">
        <v>511.8</v>
      </c>
      <c r="H8" s="12">
        <v>511.8</v>
      </c>
      <c r="I8" s="12">
        <v>511.8</v>
      </c>
      <c r="J8" s="12">
        <v>511.8</v>
      </c>
      <c r="K8" s="12">
        <v>511.8</v>
      </c>
      <c r="L8" s="12">
        <v>511.8</v>
      </c>
      <c r="M8" s="12">
        <v>511.8</v>
      </c>
      <c r="N8" s="12">
        <f t="shared" ref="N8:N13" si="14">SUM(B8:M8)</f>
        <v>6141.6000000000013</v>
      </c>
    </row>
    <row r="9" spans="1:14" ht="22.5" customHeight="1" thickBot="1" x14ac:dyDescent="0.3">
      <c r="A9" s="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7.83</v>
      </c>
      <c r="H9" s="12">
        <v>3722.59</v>
      </c>
      <c r="I9" s="12">
        <v>1869.45</v>
      </c>
      <c r="J9" s="12">
        <v>3818.5</v>
      </c>
      <c r="K9" s="12">
        <v>3399.61</v>
      </c>
      <c r="L9" s="12">
        <v>1045.1600000000001</v>
      </c>
      <c r="M9" s="12">
        <v>0</v>
      </c>
      <c r="N9" s="12">
        <f t="shared" si="14"/>
        <v>13863.14</v>
      </c>
    </row>
    <row r="10" spans="1:14" ht="21.75" customHeight="1" thickBot="1" x14ac:dyDescent="0.3">
      <c r="A10" s="3" t="s">
        <v>18</v>
      </c>
      <c r="B10" s="12">
        <v>265.27</v>
      </c>
      <c r="C10" s="12">
        <v>265.27</v>
      </c>
      <c r="D10" s="12">
        <v>265.27</v>
      </c>
      <c r="E10" s="12">
        <v>265.27</v>
      </c>
      <c r="F10" s="12">
        <v>265.27</v>
      </c>
      <c r="G10" s="12">
        <v>265.27</v>
      </c>
      <c r="H10" s="12">
        <v>265.27</v>
      </c>
      <c r="I10" s="12">
        <v>265.27</v>
      </c>
      <c r="J10" s="12">
        <v>265.27</v>
      </c>
      <c r="K10" s="12">
        <v>265.27</v>
      </c>
      <c r="L10" s="12">
        <v>265.27</v>
      </c>
      <c r="M10" s="12">
        <v>265.27</v>
      </c>
      <c r="N10" s="12">
        <f t="shared" si="14"/>
        <v>3183.24</v>
      </c>
    </row>
    <row r="11" spans="1:14" ht="21.75" customHeight="1" thickBot="1" x14ac:dyDescent="0.3">
      <c r="A11" s="3" t="s">
        <v>19</v>
      </c>
      <c r="B11" s="12">
        <v>6614.71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f t="shared" si="14"/>
        <v>6614.71</v>
      </c>
    </row>
    <row r="12" spans="1:14" ht="21.75" customHeight="1" thickBot="1" x14ac:dyDescent="0.3">
      <c r="A12" s="3" t="s">
        <v>41</v>
      </c>
      <c r="B12" s="12">
        <v>4118.3999999999996</v>
      </c>
      <c r="C12" s="12">
        <v>4118.3999999999996</v>
      </c>
      <c r="D12" s="12">
        <v>4118.3999999999996</v>
      </c>
      <c r="E12" s="12">
        <v>4118.3999999999996</v>
      </c>
      <c r="F12" s="12">
        <v>4118.3999999999996</v>
      </c>
      <c r="G12" s="12">
        <v>4118.3999999999996</v>
      </c>
      <c r="H12" s="12">
        <v>4118.3999999999996</v>
      </c>
      <c r="I12" s="12">
        <v>4118.3999999999996</v>
      </c>
      <c r="J12" s="12">
        <v>4118.3999999999996</v>
      </c>
      <c r="K12" s="12">
        <v>4118.3999999999996</v>
      </c>
      <c r="L12" s="12">
        <v>4118.3999999999996</v>
      </c>
      <c r="M12" s="12">
        <v>4118.3999999999996</v>
      </c>
      <c r="N12" s="12">
        <f t="shared" si="14"/>
        <v>49420.80000000001</v>
      </c>
    </row>
    <row r="13" spans="1:14" ht="24.75" customHeight="1" thickBot="1" x14ac:dyDescent="0.3">
      <c r="A13" s="3" t="s">
        <v>15</v>
      </c>
      <c r="B13" s="12">
        <v>1770</v>
      </c>
      <c r="C13" s="12">
        <v>1770</v>
      </c>
      <c r="D13" s="12">
        <v>1770</v>
      </c>
      <c r="E13" s="12">
        <v>1770</v>
      </c>
      <c r="F13" s="12">
        <v>1770</v>
      </c>
      <c r="G13" s="12">
        <v>1770</v>
      </c>
      <c r="H13" s="12">
        <v>1770</v>
      </c>
      <c r="I13" s="12">
        <v>1770</v>
      </c>
      <c r="J13" s="12">
        <v>1770</v>
      </c>
      <c r="K13" s="12">
        <v>1770</v>
      </c>
      <c r="L13" s="12">
        <v>1770</v>
      </c>
      <c r="M13" s="12">
        <v>1770</v>
      </c>
      <c r="N13" s="12">
        <f t="shared" si="14"/>
        <v>21240</v>
      </c>
    </row>
    <row r="14" spans="1:14" ht="20.25" customHeight="1" thickBot="1" x14ac:dyDescent="0.3">
      <c r="A14" s="13" t="s">
        <v>8</v>
      </c>
      <c r="B14" s="14">
        <f>SUM(B15:B21)</f>
        <v>104119.84</v>
      </c>
      <c r="C14" s="14">
        <f>SUM(C15:C21)</f>
        <v>87836.670000000013</v>
      </c>
      <c r="D14" s="14">
        <f>SUM(D15:D21)</f>
        <v>81891.58</v>
      </c>
      <c r="E14" s="14">
        <f t="shared" ref="E14:M14" si="15">SUM(E15:E21)</f>
        <v>87055.439999999988</v>
      </c>
      <c r="F14" s="14">
        <f t="shared" si="15"/>
        <v>98186.419999999984</v>
      </c>
      <c r="G14" s="14">
        <f t="shared" si="15"/>
        <v>86715.36</v>
      </c>
      <c r="H14" s="14">
        <f t="shared" si="15"/>
        <v>81677.83</v>
      </c>
      <c r="I14" s="14">
        <f t="shared" si="15"/>
        <v>84711.48</v>
      </c>
      <c r="J14" s="14">
        <f t="shared" si="15"/>
        <v>83835.31</v>
      </c>
      <c r="K14" s="14">
        <f t="shared" si="15"/>
        <v>84113.84</v>
      </c>
      <c r="L14" s="14">
        <f t="shared" si="15"/>
        <v>86353.75</v>
      </c>
      <c r="M14" s="14">
        <f t="shared" si="15"/>
        <v>89913.789999999979</v>
      </c>
      <c r="N14" s="14">
        <f>SUM(B14:M14)</f>
        <v>1056411.3099999998</v>
      </c>
    </row>
    <row r="15" spans="1:14" ht="20.25" customHeight="1" thickBot="1" x14ac:dyDescent="0.3">
      <c r="A15" s="3" t="s">
        <v>26</v>
      </c>
      <c r="B15" s="12">
        <f>119.49+584.04+91660.53+0.45+1547.28+45.24+151.23</f>
        <v>94108.26</v>
      </c>
      <c r="C15" s="12">
        <f>72055.13+1283.88</f>
        <v>73339.010000000009</v>
      </c>
      <c r="D15" s="12">
        <f>71356.55+1276.75</f>
        <v>72633.3</v>
      </c>
      <c r="E15" s="12">
        <f>75880.28+1378.31</f>
        <v>77258.59</v>
      </c>
      <c r="F15" s="12">
        <f>88941.25+1649.93</f>
        <v>90591.18</v>
      </c>
      <c r="G15" s="12">
        <f>78091.92+1432.17</f>
        <v>79524.09</v>
      </c>
      <c r="H15" s="12">
        <f>74329.33+1329.89</f>
        <v>75659.22</v>
      </c>
      <c r="I15" s="12">
        <f>74195.13+1334.33</f>
        <v>75529.460000000006</v>
      </c>
      <c r="J15" s="12">
        <f>74709.98+1331.91</f>
        <v>76041.89</v>
      </c>
      <c r="K15" s="12">
        <f>73464.78+1333.92</f>
        <v>74798.7</v>
      </c>
      <c r="L15" s="12">
        <f>75741.72+1339.55</f>
        <v>77081.27</v>
      </c>
      <c r="M15" s="12">
        <f>80705.67+1486.4</f>
        <v>82192.069999999992</v>
      </c>
      <c r="N15" s="12">
        <f>SUM(B15:M15)</f>
        <v>948757.03999999992</v>
      </c>
    </row>
    <row r="16" spans="1:14" ht="23.25" customHeight="1" thickBot="1" x14ac:dyDescent="0.3">
      <c r="A16" s="3" t="s">
        <v>25</v>
      </c>
      <c r="B16" s="12">
        <v>540.09</v>
      </c>
      <c r="C16" s="12">
        <v>461.13</v>
      </c>
      <c r="D16" s="12">
        <v>458.44</v>
      </c>
      <c r="E16" s="12">
        <v>487.03</v>
      </c>
      <c r="F16" s="12">
        <v>563.09</v>
      </c>
      <c r="G16" s="12">
        <v>499.52</v>
      </c>
      <c r="H16" s="12">
        <v>475.75</v>
      </c>
      <c r="I16" s="12">
        <v>477.26</v>
      </c>
      <c r="J16" s="12">
        <v>479.19</v>
      </c>
      <c r="K16" s="12">
        <v>467.93</v>
      </c>
      <c r="L16" s="12">
        <v>485.42</v>
      </c>
      <c r="M16" s="12">
        <v>518.12</v>
      </c>
      <c r="N16" s="12">
        <f t="shared" ref="N16:N21" si="16">SUM(B16:M16)</f>
        <v>5912.97</v>
      </c>
    </row>
    <row r="17" spans="1:15" ht="23.25" customHeight="1" thickBot="1" x14ac:dyDescent="0.3">
      <c r="A17" s="3" t="s">
        <v>17</v>
      </c>
      <c r="B17" s="12">
        <v>672.65</v>
      </c>
      <c r="C17" s="12">
        <v>65.52</v>
      </c>
      <c r="D17" s="12">
        <v>5.54</v>
      </c>
      <c r="E17" s="12">
        <v>33.78</v>
      </c>
      <c r="F17" s="12">
        <v>125.71</v>
      </c>
      <c r="G17" s="12">
        <v>84.78</v>
      </c>
      <c r="H17" s="12">
        <v>37.06</v>
      </c>
      <c r="I17" s="12">
        <v>3255.79</v>
      </c>
      <c r="J17" s="12">
        <v>1844.58</v>
      </c>
      <c r="K17" s="12">
        <v>3419.07</v>
      </c>
      <c r="L17" s="12">
        <v>3191.89</v>
      </c>
      <c r="M17" s="12">
        <v>1348.81</v>
      </c>
      <c r="N17" s="12">
        <f t="shared" si="16"/>
        <v>14085.179999999998</v>
      </c>
    </row>
    <row r="18" spans="1:15" ht="21.75" customHeight="1" thickBot="1" x14ac:dyDescent="0.3">
      <c r="A18" s="3" t="s">
        <v>18</v>
      </c>
      <c r="B18" s="12">
        <v>103.69</v>
      </c>
      <c r="C18" s="12">
        <v>15.51</v>
      </c>
      <c r="D18" s="12">
        <v>148.96</v>
      </c>
      <c r="E18" s="12">
        <v>248.65</v>
      </c>
      <c r="F18" s="12">
        <v>263.87</v>
      </c>
      <c r="G18" s="12">
        <v>263.92</v>
      </c>
      <c r="H18" s="12">
        <v>249.31</v>
      </c>
      <c r="I18" s="12">
        <v>247.37</v>
      </c>
      <c r="J18" s="12">
        <v>249.81</v>
      </c>
      <c r="K18" s="12">
        <v>247.8</v>
      </c>
      <c r="L18" s="12">
        <v>253.47</v>
      </c>
      <c r="M18" s="12">
        <v>269.62</v>
      </c>
      <c r="N18" s="12">
        <f t="shared" si="16"/>
        <v>2561.98</v>
      </c>
    </row>
    <row r="19" spans="1:15" ht="22.5" customHeight="1" thickBot="1" x14ac:dyDescent="0.3">
      <c r="A19" s="3" t="s">
        <v>19</v>
      </c>
      <c r="B19" s="12">
        <v>2896.72</v>
      </c>
      <c r="C19" s="12">
        <v>5736.36</v>
      </c>
      <c r="D19" s="12">
        <v>278.66000000000003</v>
      </c>
      <c r="E19" s="12">
        <v>81.33</v>
      </c>
      <c r="F19" s="12">
        <v>333.4</v>
      </c>
      <c r="G19" s="12">
        <v>59.27</v>
      </c>
      <c r="H19" s="12">
        <v>16.39</v>
      </c>
      <c r="I19" s="12">
        <v>0</v>
      </c>
      <c r="J19" s="12">
        <v>17.64</v>
      </c>
      <c r="K19" s="12">
        <v>31.66</v>
      </c>
      <c r="L19" s="12">
        <v>19.16</v>
      </c>
      <c r="M19" s="12">
        <v>13.77</v>
      </c>
      <c r="N19" s="12">
        <f t="shared" si="16"/>
        <v>9484.3599999999988</v>
      </c>
    </row>
    <row r="20" spans="1:15" ht="22.5" customHeight="1" thickBot="1" x14ac:dyDescent="0.3">
      <c r="A20" s="3" t="s">
        <v>41</v>
      </c>
      <c r="B20" s="12">
        <v>4398.43</v>
      </c>
      <c r="C20" s="12">
        <v>3519.14</v>
      </c>
      <c r="D20" s="12">
        <v>3666.68</v>
      </c>
      <c r="E20" s="12">
        <v>3946.06</v>
      </c>
      <c r="F20" s="12">
        <v>4629.17</v>
      </c>
      <c r="G20" s="12">
        <v>3983.78</v>
      </c>
      <c r="H20" s="12">
        <v>3840.1</v>
      </c>
      <c r="I20" s="12">
        <v>3801.6</v>
      </c>
      <c r="J20" s="12">
        <v>3802.2</v>
      </c>
      <c r="K20" s="12">
        <v>3748.68</v>
      </c>
      <c r="L20" s="12">
        <v>3922.54</v>
      </c>
      <c r="M20" s="12">
        <v>4171.3999999999996</v>
      </c>
      <c r="N20" s="12">
        <f t="shared" si="16"/>
        <v>47429.78</v>
      </c>
    </row>
    <row r="21" spans="1:15" ht="23.25" customHeight="1" thickBot="1" x14ac:dyDescent="0.3">
      <c r="A21" s="3" t="s">
        <v>15</v>
      </c>
      <c r="B21" s="15">
        <v>1400</v>
      </c>
      <c r="C21" s="15">
        <v>4700</v>
      </c>
      <c r="D21" s="15">
        <v>4700</v>
      </c>
      <c r="E21" s="15">
        <v>5000</v>
      </c>
      <c r="F21" s="15">
        <v>1680</v>
      </c>
      <c r="G21" s="15">
        <v>2300</v>
      </c>
      <c r="H21" s="15">
        <v>1400</v>
      </c>
      <c r="I21" s="15">
        <v>1400</v>
      </c>
      <c r="J21" s="15">
        <v>1400</v>
      </c>
      <c r="K21" s="15">
        <v>1400</v>
      </c>
      <c r="L21" s="15">
        <v>1400</v>
      </c>
      <c r="M21" s="15">
        <v>1400</v>
      </c>
      <c r="N21" s="12">
        <f t="shared" si="16"/>
        <v>28180</v>
      </c>
      <c r="O21" s="2"/>
    </row>
    <row r="22" spans="1:15" ht="21.75" customHeight="1" thickBot="1" x14ac:dyDescent="0.3">
      <c r="A22" s="16" t="s">
        <v>24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5" ht="19.5" customHeight="1" thickBot="1" x14ac:dyDescent="0.3">
      <c r="A23" s="3" t="s">
        <v>1</v>
      </c>
      <c r="B23" s="12">
        <f>3564.7*0.6</f>
        <v>2138.8199999999997</v>
      </c>
      <c r="C23" s="12">
        <f t="shared" ref="C23:M23" si="17">3564.7*0.6</f>
        <v>2138.8199999999997</v>
      </c>
      <c r="D23" s="12">
        <f t="shared" si="17"/>
        <v>2138.8199999999997</v>
      </c>
      <c r="E23" s="12">
        <f t="shared" si="17"/>
        <v>2138.8199999999997</v>
      </c>
      <c r="F23" s="12">
        <f t="shared" si="17"/>
        <v>2138.8199999999997</v>
      </c>
      <c r="G23" s="12">
        <f t="shared" si="17"/>
        <v>2138.8199999999997</v>
      </c>
      <c r="H23" s="12">
        <f t="shared" si="17"/>
        <v>2138.8199999999997</v>
      </c>
      <c r="I23" s="12">
        <f t="shared" si="17"/>
        <v>2138.8199999999997</v>
      </c>
      <c r="J23" s="12">
        <f t="shared" si="17"/>
        <v>2138.8199999999997</v>
      </c>
      <c r="K23" s="12">
        <f t="shared" si="17"/>
        <v>2138.8199999999997</v>
      </c>
      <c r="L23" s="12">
        <f t="shared" si="17"/>
        <v>2138.8199999999997</v>
      </c>
      <c r="M23" s="12">
        <f t="shared" si="17"/>
        <v>2138.8199999999997</v>
      </c>
      <c r="N23" s="12">
        <f t="shared" ref="N23:N36" si="18">SUM(B23:M23)</f>
        <v>25665.839999999997</v>
      </c>
    </row>
    <row r="24" spans="1:15" ht="22.5" customHeight="1" thickBot="1" x14ac:dyDescent="0.3">
      <c r="A24" s="3" t="s">
        <v>2</v>
      </c>
      <c r="B24" s="12">
        <f t="shared" ref="B24:M24" si="19">3564.7*0.17</f>
        <v>605.99900000000002</v>
      </c>
      <c r="C24" s="12">
        <f t="shared" si="19"/>
        <v>605.99900000000002</v>
      </c>
      <c r="D24" s="12">
        <f t="shared" si="19"/>
        <v>605.99900000000002</v>
      </c>
      <c r="E24" s="12">
        <f t="shared" si="19"/>
        <v>605.99900000000002</v>
      </c>
      <c r="F24" s="12">
        <f t="shared" si="19"/>
        <v>605.99900000000002</v>
      </c>
      <c r="G24" s="12">
        <f t="shared" si="19"/>
        <v>605.99900000000002</v>
      </c>
      <c r="H24" s="12">
        <f t="shared" si="19"/>
        <v>605.99900000000002</v>
      </c>
      <c r="I24" s="12">
        <f t="shared" si="19"/>
        <v>605.99900000000002</v>
      </c>
      <c r="J24" s="12">
        <f t="shared" si="19"/>
        <v>605.99900000000002</v>
      </c>
      <c r="K24" s="12">
        <f t="shared" si="19"/>
        <v>605.99900000000002</v>
      </c>
      <c r="L24" s="12">
        <f t="shared" si="19"/>
        <v>605.99900000000002</v>
      </c>
      <c r="M24" s="12">
        <f t="shared" si="19"/>
        <v>605.99900000000002</v>
      </c>
      <c r="N24" s="12">
        <f t="shared" si="18"/>
        <v>7271.9879999999985</v>
      </c>
    </row>
    <row r="25" spans="1:15" ht="21" customHeight="1" thickBot="1" x14ac:dyDescent="0.3">
      <c r="A25" s="3" t="s">
        <v>3</v>
      </c>
      <c r="B25" s="12">
        <f>92535.81*2.3%</f>
        <v>2128.3236299999999</v>
      </c>
      <c r="C25" s="12">
        <f>85921.1*2.3%</f>
        <v>1976.1853000000001</v>
      </c>
      <c r="D25" s="12">
        <f>85921.1*2.3%</f>
        <v>1976.1853000000001</v>
      </c>
      <c r="E25" s="12">
        <f>85921.1*2.3%</f>
        <v>1976.1853000000001</v>
      </c>
      <c r="F25" s="12">
        <f>85921.1*2.3%</f>
        <v>1976.1853000000001</v>
      </c>
      <c r="G25" s="12">
        <f>85928.93*2.3%</f>
        <v>1976.3653899999997</v>
      </c>
      <c r="H25" s="12">
        <f>89643.69*2.3%</f>
        <v>2061.8048699999999</v>
      </c>
      <c r="I25" s="12">
        <f>87790.55*2.3%</f>
        <v>2019.18265</v>
      </c>
      <c r="J25" s="12">
        <f>89739.6*2.3%</f>
        <v>2064.0108</v>
      </c>
      <c r="K25" s="12">
        <f>89320.71*2.3%</f>
        <v>2054.3763300000001</v>
      </c>
      <c r="L25" s="12">
        <f>86966.26*2.3%</f>
        <v>2000.2239799999998</v>
      </c>
      <c r="M25" s="12">
        <f>85921.1*2.3%</f>
        <v>1976.1853000000001</v>
      </c>
      <c r="N25" s="12">
        <f t="shared" si="18"/>
        <v>24185.21415</v>
      </c>
    </row>
    <row r="26" spans="1:15" ht="23.25" customHeight="1" thickBot="1" x14ac:dyDescent="0.3">
      <c r="A26" s="3" t="s">
        <v>4</v>
      </c>
      <c r="B26" s="12">
        <f>102719.84*3%</f>
        <v>3081.5951999999997</v>
      </c>
      <c r="C26" s="12">
        <f>83136.67*3%</f>
        <v>2494.1000999999997</v>
      </c>
      <c r="D26" s="12">
        <f>77191.58*3%</f>
        <v>2315.7473999999997</v>
      </c>
      <c r="E26" s="12">
        <f>82055.44*3%</f>
        <v>2461.6632</v>
      </c>
      <c r="F26" s="12">
        <f>96506.42*3%</f>
        <v>2895.1925999999999</v>
      </c>
      <c r="G26" s="12">
        <f>84415.36*3%</f>
        <v>2532.4607999999998</v>
      </c>
      <c r="H26" s="12">
        <f>80277.83*3%</f>
        <v>2408.3348999999998</v>
      </c>
      <c r="I26" s="12">
        <f>83311.48*3%</f>
        <v>2499.3444</v>
      </c>
      <c r="J26" s="12">
        <f>82435.31*3%</f>
        <v>2473.0592999999999</v>
      </c>
      <c r="K26" s="12">
        <f>82713.84*3%</f>
        <v>2481.4151999999999</v>
      </c>
      <c r="L26" s="12">
        <f>84953.75*3%</f>
        <v>2548.6124999999997</v>
      </c>
      <c r="M26" s="12">
        <f>88513.79*3%</f>
        <v>2655.4136999999996</v>
      </c>
      <c r="N26" s="12">
        <f t="shared" si="18"/>
        <v>30846.939300000002</v>
      </c>
    </row>
    <row r="27" spans="1:15" s="4" customFormat="1" ht="23.25" customHeight="1" thickBot="1" x14ac:dyDescent="0.3">
      <c r="A27" s="5" t="s">
        <v>9</v>
      </c>
      <c r="B27" s="19">
        <f t="shared" ref="B27:M27" si="20">3564.7*9.7</f>
        <v>34577.589999999997</v>
      </c>
      <c r="C27" s="19">
        <f t="shared" si="20"/>
        <v>34577.589999999997</v>
      </c>
      <c r="D27" s="19">
        <f t="shared" si="20"/>
        <v>34577.589999999997</v>
      </c>
      <c r="E27" s="19">
        <f t="shared" si="20"/>
        <v>34577.589999999997</v>
      </c>
      <c r="F27" s="19">
        <f t="shared" si="20"/>
        <v>34577.589999999997</v>
      </c>
      <c r="G27" s="19">
        <f t="shared" si="20"/>
        <v>34577.589999999997</v>
      </c>
      <c r="H27" s="19">
        <f t="shared" si="20"/>
        <v>34577.589999999997</v>
      </c>
      <c r="I27" s="19">
        <f t="shared" si="20"/>
        <v>34577.589999999997</v>
      </c>
      <c r="J27" s="19">
        <f t="shared" si="20"/>
        <v>34577.589999999997</v>
      </c>
      <c r="K27" s="19">
        <f t="shared" si="20"/>
        <v>34577.589999999997</v>
      </c>
      <c r="L27" s="19">
        <f t="shared" si="20"/>
        <v>34577.589999999997</v>
      </c>
      <c r="M27" s="19">
        <f t="shared" si="20"/>
        <v>34577.589999999997</v>
      </c>
      <c r="N27" s="12">
        <f t="shared" si="18"/>
        <v>414931.07999999984</v>
      </c>
    </row>
    <row r="28" spans="1:15" ht="26.25" customHeight="1" thickBot="1" x14ac:dyDescent="0.3">
      <c r="A28" s="3" t="s">
        <v>20</v>
      </c>
      <c r="B28" s="12">
        <v>0</v>
      </c>
      <c r="C28" s="12">
        <v>0</v>
      </c>
      <c r="D28" s="12">
        <v>0</v>
      </c>
      <c r="E28" s="12">
        <v>0</v>
      </c>
      <c r="F28" s="12">
        <f>7.77+0.02</f>
        <v>7.7899999999999991</v>
      </c>
      <c r="G28" s="12">
        <f>3722.58+0.01</f>
        <v>3722.59</v>
      </c>
      <c r="H28" s="12">
        <f>1869.5+0.02</f>
        <v>1869.52</v>
      </c>
      <c r="I28" s="12">
        <f>3818.49+0.01</f>
        <v>3818.5</v>
      </c>
      <c r="J28" s="12">
        <f>3399.56+0.02</f>
        <v>3399.58</v>
      </c>
      <c r="K28" s="12">
        <f>1045.2+0.04</f>
        <v>1045.24</v>
      </c>
      <c r="L28" s="12">
        <v>0</v>
      </c>
      <c r="M28" s="12">
        <f>240.65+0</f>
        <v>240.65</v>
      </c>
      <c r="N28" s="12">
        <f t="shared" si="18"/>
        <v>14103.869999999999</v>
      </c>
    </row>
    <row r="29" spans="1:15" ht="26.25" customHeight="1" thickBot="1" x14ac:dyDescent="0.3">
      <c r="A29" s="3" t="s">
        <v>21</v>
      </c>
      <c r="B29" s="12">
        <v>397.81</v>
      </c>
      <c r="C29" s="12">
        <v>397.81</v>
      </c>
      <c r="D29" s="12">
        <v>397.81</v>
      </c>
      <c r="E29" s="12">
        <v>397.81</v>
      </c>
      <c r="F29" s="12">
        <v>397.81</v>
      </c>
      <c r="G29" s="12">
        <v>397.81</v>
      </c>
      <c r="H29" s="12">
        <v>397.81</v>
      </c>
      <c r="I29" s="12">
        <v>397.81</v>
      </c>
      <c r="J29" s="12">
        <v>397.81</v>
      </c>
      <c r="K29" s="12">
        <v>397.81</v>
      </c>
      <c r="L29" s="12">
        <v>397.81</v>
      </c>
      <c r="M29" s="12">
        <v>397.81</v>
      </c>
      <c r="N29" s="12">
        <f t="shared" si="18"/>
        <v>4773.72</v>
      </c>
    </row>
    <row r="30" spans="1:15" ht="26.25" customHeight="1" thickBot="1" x14ac:dyDescent="0.3">
      <c r="A30" s="3" t="s">
        <v>22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f t="shared" si="18"/>
        <v>0</v>
      </c>
    </row>
    <row r="31" spans="1:15" ht="26.25" customHeight="1" thickBot="1" x14ac:dyDescent="0.3">
      <c r="A31" s="3" t="s">
        <v>25</v>
      </c>
      <c r="B31" s="12">
        <v>511.73</v>
      </c>
      <c r="C31" s="12">
        <v>511.73</v>
      </c>
      <c r="D31" s="12">
        <v>511.73</v>
      </c>
      <c r="E31" s="12">
        <v>511.73</v>
      </c>
      <c r="F31" s="12">
        <v>511.73</v>
      </c>
      <c r="G31" s="12">
        <v>511.73</v>
      </c>
      <c r="H31" s="12">
        <v>511.73</v>
      </c>
      <c r="I31" s="12">
        <v>511.73</v>
      </c>
      <c r="J31" s="12">
        <v>511.73</v>
      </c>
      <c r="K31" s="12">
        <v>511.73</v>
      </c>
      <c r="L31" s="12">
        <v>511.73</v>
      </c>
      <c r="M31" s="12">
        <v>511.73</v>
      </c>
      <c r="N31" s="12">
        <f t="shared" si="18"/>
        <v>6140.7599999999984</v>
      </c>
    </row>
    <row r="32" spans="1:15" ht="22.5" customHeight="1" thickBot="1" x14ac:dyDescent="0.3">
      <c r="A32" s="3" t="s">
        <v>6</v>
      </c>
      <c r="B32" s="19">
        <f t="shared" ref="B32:M32" si="21">3564.7*3.35</f>
        <v>11941.744999999999</v>
      </c>
      <c r="C32" s="19">
        <f t="shared" si="21"/>
        <v>11941.744999999999</v>
      </c>
      <c r="D32" s="19">
        <f t="shared" si="21"/>
        <v>11941.744999999999</v>
      </c>
      <c r="E32" s="19">
        <f t="shared" si="21"/>
        <v>11941.744999999999</v>
      </c>
      <c r="F32" s="19">
        <f t="shared" si="21"/>
        <v>11941.744999999999</v>
      </c>
      <c r="G32" s="19">
        <f t="shared" si="21"/>
        <v>11941.744999999999</v>
      </c>
      <c r="H32" s="19">
        <f t="shared" si="21"/>
        <v>11941.744999999999</v>
      </c>
      <c r="I32" s="19">
        <f t="shared" si="21"/>
        <v>11941.744999999999</v>
      </c>
      <c r="J32" s="19">
        <f t="shared" si="21"/>
        <v>11941.744999999999</v>
      </c>
      <c r="K32" s="19">
        <f t="shared" si="21"/>
        <v>11941.744999999999</v>
      </c>
      <c r="L32" s="19">
        <f t="shared" si="21"/>
        <v>11941.744999999999</v>
      </c>
      <c r="M32" s="19">
        <f t="shared" si="21"/>
        <v>11941.744999999999</v>
      </c>
      <c r="N32" s="12">
        <f t="shared" si="18"/>
        <v>143300.93999999997</v>
      </c>
    </row>
    <row r="33" spans="1:14" ht="21.75" customHeight="1" thickBot="1" x14ac:dyDescent="0.3">
      <c r="A33" s="3" t="s">
        <v>41</v>
      </c>
      <c r="B33" s="12">
        <v>4135</v>
      </c>
      <c r="C33" s="12">
        <v>3525</v>
      </c>
      <c r="D33" s="12">
        <v>3355</v>
      </c>
      <c r="E33" s="12">
        <v>3745</v>
      </c>
      <c r="F33" s="12">
        <v>4335</v>
      </c>
      <c r="G33" s="12">
        <v>3975</v>
      </c>
      <c r="H33" s="12">
        <v>3550</v>
      </c>
      <c r="I33" s="12">
        <v>3635</v>
      </c>
      <c r="J33" s="12">
        <v>3650</v>
      </c>
      <c r="K33" s="12">
        <v>3450</v>
      </c>
      <c r="L33" s="12">
        <v>3550</v>
      </c>
      <c r="M33" s="12">
        <v>4165</v>
      </c>
      <c r="N33" s="12">
        <f t="shared" si="18"/>
        <v>45070</v>
      </c>
    </row>
    <row r="34" spans="1:14" ht="24.75" customHeight="1" thickBot="1" x14ac:dyDescent="0.3">
      <c r="A34" s="3" t="s">
        <v>27</v>
      </c>
      <c r="B34" s="12">
        <v>900</v>
      </c>
      <c r="C34" s="12">
        <v>900</v>
      </c>
      <c r="D34" s="12">
        <v>900</v>
      </c>
      <c r="E34" s="12">
        <v>900</v>
      </c>
      <c r="F34" s="12">
        <v>900</v>
      </c>
      <c r="G34" s="12">
        <v>900</v>
      </c>
      <c r="H34" s="12">
        <v>900</v>
      </c>
      <c r="I34" s="12">
        <v>900</v>
      </c>
      <c r="J34" s="12">
        <v>900</v>
      </c>
      <c r="K34" s="12">
        <f>900</f>
        <v>900</v>
      </c>
      <c r="L34" s="12">
        <f>900</f>
        <v>900</v>
      </c>
      <c r="M34" s="12">
        <f>900</f>
        <v>900</v>
      </c>
      <c r="N34" s="12">
        <f t="shared" si="18"/>
        <v>10800</v>
      </c>
    </row>
    <row r="35" spans="1:14" ht="24.75" customHeight="1" thickBot="1" x14ac:dyDescent="0.3">
      <c r="A35" s="3" t="s">
        <v>14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15015.89</v>
      </c>
      <c r="L35" s="12">
        <v>0</v>
      </c>
      <c r="M35" s="12">
        <v>0</v>
      </c>
      <c r="N35" s="12">
        <f t="shared" si="18"/>
        <v>15015.89</v>
      </c>
    </row>
    <row r="36" spans="1:14" ht="24" customHeight="1" thickBot="1" x14ac:dyDescent="0.3">
      <c r="A36" s="3" t="s">
        <v>10</v>
      </c>
      <c r="B36" s="12">
        <v>0</v>
      </c>
      <c r="C36" s="12">
        <v>0</v>
      </c>
      <c r="D36" s="12">
        <v>0</v>
      </c>
      <c r="E36" s="12">
        <f>2716.6+10600</f>
        <v>13316.6</v>
      </c>
      <c r="F36" s="12">
        <f>3407.9+105+105</f>
        <v>3617.9</v>
      </c>
      <c r="G36" s="12">
        <f>2875</f>
        <v>2875</v>
      </c>
      <c r="H36" s="12">
        <f>1017.3+105+700</f>
        <v>1822.3</v>
      </c>
      <c r="I36" s="12">
        <f>10369.8+11331.1+11325.1+837.9</f>
        <v>33863.9</v>
      </c>
      <c r="J36" s="12">
        <f>8480.16+1882.8+105</f>
        <v>10467.959999999999</v>
      </c>
      <c r="K36" s="12">
        <f>18675.5+20644.6+4114.1+2777.5+105+78870.44</f>
        <v>125187.14</v>
      </c>
      <c r="L36" s="12">
        <f>807.9+2414.2+8212.5</f>
        <v>11434.6</v>
      </c>
      <c r="M36" s="12">
        <f>450</f>
        <v>450</v>
      </c>
      <c r="N36" s="12">
        <f t="shared" si="18"/>
        <v>203035.4</v>
      </c>
    </row>
    <row r="37" spans="1:14" ht="22.5" customHeight="1" thickBot="1" x14ac:dyDescent="0.3">
      <c r="A37" s="10" t="s">
        <v>23</v>
      </c>
      <c r="B37" s="11">
        <f t="shared" ref="B37:N37" si="22">SUM(B23:B36)</f>
        <v>60418.612829999998</v>
      </c>
      <c r="C37" s="11">
        <f t="shared" si="22"/>
        <v>59068.979399999997</v>
      </c>
      <c r="D37" s="11">
        <f t="shared" si="22"/>
        <v>58720.626699999993</v>
      </c>
      <c r="E37" s="11">
        <f t="shared" si="22"/>
        <v>72573.142500000002</v>
      </c>
      <c r="F37" s="11">
        <f t="shared" si="22"/>
        <v>63905.76189999999</v>
      </c>
      <c r="G37" s="11">
        <f t="shared" si="22"/>
        <v>66155.110189999992</v>
      </c>
      <c r="H37" s="11">
        <f t="shared" si="22"/>
        <v>62785.65376999999</v>
      </c>
      <c r="I37" s="11">
        <f t="shared" si="22"/>
        <v>96909.621049999987</v>
      </c>
      <c r="J37" s="11">
        <f t="shared" si="22"/>
        <v>73128.304100000008</v>
      </c>
      <c r="K37" s="11">
        <f t="shared" si="22"/>
        <v>200307.75552999999</v>
      </c>
      <c r="L37" s="11">
        <f t="shared" si="22"/>
        <v>70607.130480000007</v>
      </c>
      <c r="M37" s="11">
        <f t="shared" si="22"/>
        <v>60560.942999999999</v>
      </c>
      <c r="N37" s="11">
        <f t="shared" si="22"/>
        <v>945141.64144999976</v>
      </c>
    </row>
    <row r="38" spans="1:14" ht="23.25" customHeight="1" thickBot="1" x14ac:dyDescent="0.3">
      <c r="A38" s="3" t="s">
        <v>5</v>
      </c>
      <c r="B38" s="20">
        <f t="shared" ref="B38:N38" si="23">B14-B37</f>
        <v>43701.227169999998</v>
      </c>
      <c r="C38" s="20">
        <f t="shared" si="23"/>
        <v>28767.690600000016</v>
      </c>
      <c r="D38" s="20">
        <f t="shared" si="23"/>
        <v>23170.953300000008</v>
      </c>
      <c r="E38" s="20">
        <f t="shared" si="23"/>
        <v>14482.297499999986</v>
      </c>
      <c r="F38" s="20">
        <f t="shared" si="23"/>
        <v>34280.658099999993</v>
      </c>
      <c r="G38" s="20">
        <f t="shared" si="23"/>
        <v>20560.249810000008</v>
      </c>
      <c r="H38" s="20">
        <f t="shared" si="23"/>
        <v>18892.176230000012</v>
      </c>
      <c r="I38" s="20">
        <f t="shared" si="23"/>
        <v>-12198.141049999991</v>
      </c>
      <c r="J38" s="20">
        <f t="shared" si="23"/>
        <v>10707.005899999989</v>
      </c>
      <c r="K38" s="20">
        <f t="shared" si="23"/>
        <v>-116193.91553</v>
      </c>
      <c r="L38" s="20">
        <f t="shared" si="23"/>
        <v>15746.619519999993</v>
      </c>
      <c r="M38" s="20">
        <f t="shared" si="23"/>
        <v>29352.84699999998</v>
      </c>
      <c r="N38" s="12">
        <f t="shared" si="23"/>
        <v>111269.66855000006</v>
      </c>
    </row>
    <row r="39" spans="1:14" ht="23.25" customHeight="1" thickBot="1" x14ac:dyDescent="0.3">
      <c r="A39" s="3" t="s">
        <v>7</v>
      </c>
      <c r="B39" s="15">
        <f t="shared" ref="B39:N39" si="24">B4+B38</f>
        <v>-846589.58283000009</v>
      </c>
      <c r="C39" s="15">
        <f t="shared" si="24"/>
        <v>-817821.89223000011</v>
      </c>
      <c r="D39" s="15">
        <f t="shared" si="24"/>
        <v>-794650.93893000006</v>
      </c>
      <c r="E39" s="15">
        <f t="shared" si="24"/>
        <v>-780168.64143000008</v>
      </c>
      <c r="F39" s="15">
        <f t="shared" si="24"/>
        <v>-745887.98333000008</v>
      </c>
      <c r="G39" s="15">
        <f t="shared" si="24"/>
        <v>-725327.73352000001</v>
      </c>
      <c r="H39" s="15">
        <f t="shared" si="24"/>
        <v>-706435.55729000003</v>
      </c>
      <c r="I39" s="15">
        <f t="shared" si="24"/>
        <v>-718633.69834</v>
      </c>
      <c r="J39" s="15">
        <f t="shared" si="24"/>
        <v>-707926.69244000001</v>
      </c>
      <c r="K39" s="15">
        <f t="shared" si="24"/>
        <v>-824120.60797000001</v>
      </c>
      <c r="L39" s="15">
        <f t="shared" si="24"/>
        <v>-808373.98845000006</v>
      </c>
      <c r="M39" s="15">
        <f t="shared" si="24"/>
        <v>-779021.14145000011</v>
      </c>
      <c r="N39" s="15">
        <f t="shared" si="24"/>
        <v>-779021.14145</v>
      </c>
    </row>
    <row r="40" spans="1:14" ht="27" customHeight="1" thickBot="1" x14ac:dyDescent="0.3">
      <c r="A40" s="16" t="s">
        <v>11</v>
      </c>
      <c r="B40" s="21">
        <f>B5+B14-B6</f>
        <v>-360971.56</v>
      </c>
      <c r="C40" s="21">
        <f t="shared" ref="C40:N40" si="25">C5+C14-C6</f>
        <v>-360825.99</v>
      </c>
      <c r="D40" s="21">
        <f t="shared" si="25"/>
        <v>-366625.51</v>
      </c>
      <c r="E40" s="21">
        <f t="shared" si="25"/>
        <v>-367261.17000000004</v>
      </c>
      <c r="F40" s="21">
        <f t="shared" si="25"/>
        <v>-356765.85000000009</v>
      </c>
      <c r="G40" s="21">
        <f t="shared" si="25"/>
        <v>-357749.4200000001</v>
      </c>
      <c r="H40" s="21">
        <f t="shared" si="25"/>
        <v>-367485.28000000009</v>
      </c>
      <c r="I40" s="21">
        <f t="shared" si="25"/>
        <v>-372334.35000000009</v>
      </c>
      <c r="J40" s="21">
        <f t="shared" si="25"/>
        <v>-380008.64000000013</v>
      </c>
      <c r="K40" s="21">
        <f t="shared" si="25"/>
        <v>-386985.51000000018</v>
      </c>
      <c r="L40" s="21">
        <f t="shared" si="25"/>
        <v>-389368.02000000019</v>
      </c>
      <c r="M40" s="21">
        <f t="shared" si="25"/>
        <v>-387145.33000000019</v>
      </c>
      <c r="N40" s="21">
        <f t="shared" si="25"/>
        <v>-387145.33000000031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2024-02-29T08:48:11Z</cp:lastPrinted>
  <dcterms:created xsi:type="dcterms:W3CDTF">2011-06-06T03:25:48Z</dcterms:created>
  <dcterms:modified xsi:type="dcterms:W3CDTF">2024-02-29T08:55:54Z</dcterms:modified>
</cp:coreProperties>
</file>