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5" i="1" l="1"/>
  <c r="K35" i="1" l="1"/>
  <c r="L35" i="1" l="1"/>
  <c r="M33" i="1" l="1"/>
  <c r="L33" i="1" l="1"/>
  <c r="K33" i="1" l="1"/>
  <c r="M28" i="1" l="1"/>
  <c r="L28" i="1"/>
  <c r="K28" i="1"/>
  <c r="M26" i="1" l="1"/>
  <c r="M15" i="1"/>
  <c r="M25" i="1"/>
  <c r="M7" i="1"/>
  <c r="L26" i="1" l="1"/>
  <c r="L15" i="1"/>
  <c r="L25" i="1"/>
  <c r="L7" i="1"/>
  <c r="K26" i="1" l="1"/>
  <c r="K15" i="1"/>
  <c r="K25" i="1"/>
  <c r="K7" i="1"/>
  <c r="L32" i="1" l="1"/>
  <c r="M32" i="1"/>
  <c r="K32" i="1"/>
  <c r="L27" i="1"/>
  <c r="M27" i="1"/>
  <c r="K27" i="1"/>
  <c r="K24" i="1"/>
  <c r="L24" i="1"/>
  <c r="M24" i="1"/>
  <c r="K23" i="1"/>
  <c r="L23" i="1"/>
  <c r="M23" i="1"/>
  <c r="C32" i="1" l="1"/>
  <c r="D32" i="1"/>
  <c r="E32" i="1"/>
  <c r="F32" i="1"/>
  <c r="G32" i="1"/>
  <c r="H32" i="1"/>
  <c r="I32" i="1"/>
  <c r="J32" i="1"/>
  <c r="B32" i="1"/>
  <c r="J35" i="1" l="1"/>
  <c r="I35" i="1" l="1"/>
  <c r="J28" i="1" l="1"/>
  <c r="J33" i="1" l="1"/>
  <c r="I33" i="1" l="1"/>
  <c r="H33" i="1" l="1"/>
  <c r="J26" i="1" l="1"/>
  <c r="J15" i="1"/>
  <c r="J25" i="1"/>
  <c r="J7" i="1"/>
  <c r="H35" i="1" l="1"/>
  <c r="I26" i="1" l="1"/>
  <c r="I15" i="1"/>
  <c r="I25" i="1"/>
  <c r="I7" i="1"/>
  <c r="H26" i="1" l="1"/>
  <c r="H15" i="1"/>
  <c r="H25" i="1"/>
  <c r="H7" i="1"/>
  <c r="H24" i="1" l="1"/>
  <c r="I24" i="1"/>
  <c r="J24" i="1"/>
  <c r="G24" i="1"/>
  <c r="H23" i="1"/>
  <c r="I23" i="1"/>
  <c r="J23" i="1"/>
  <c r="G33" i="1" l="1"/>
  <c r="F33" i="1" l="1"/>
  <c r="E33" i="1" l="1"/>
  <c r="G26" i="1" l="1"/>
  <c r="G15" i="1"/>
  <c r="G25" i="1"/>
  <c r="G7" i="1"/>
  <c r="F26" i="1" l="1"/>
  <c r="F15" i="1"/>
  <c r="F25" i="1"/>
  <c r="F7" i="1"/>
  <c r="E26" i="1" l="1"/>
  <c r="E15" i="1"/>
  <c r="E25" i="1"/>
  <c r="E7" i="1"/>
  <c r="E35" i="1" l="1"/>
  <c r="E24" i="1" l="1"/>
  <c r="F24" i="1"/>
  <c r="E23" i="1"/>
  <c r="F23" i="1"/>
  <c r="G23" i="1"/>
  <c r="D33" i="1" l="1"/>
  <c r="D35" i="1" l="1"/>
  <c r="C33" i="1" l="1"/>
  <c r="C35" i="1" l="1"/>
  <c r="B35" i="1" l="1"/>
  <c r="D26" i="1" l="1"/>
  <c r="D15" i="1"/>
  <c r="D25" i="1"/>
  <c r="D7" i="1"/>
  <c r="C26" i="1" l="1"/>
  <c r="C15" i="1" l="1"/>
  <c r="C25" i="1"/>
  <c r="C7" i="1"/>
  <c r="B26" i="1" l="1"/>
  <c r="B15" i="1"/>
  <c r="B25" i="1"/>
  <c r="B7" i="1"/>
  <c r="B33" i="1" l="1"/>
  <c r="C24" i="1" l="1"/>
  <c r="D24" i="1"/>
  <c r="C23" i="1"/>
  <c r="D23" i="1"/>
  <c r="B24" i="1"/>
  <c r="B23" i="1"/>
  <c r="N5" i="1" l="1"/>
  <c r="N4" i="1"/>
  <c r="N20" i="1" l="1"/>
  <c r="N12" i="1"/>
  <c r="L6" i="1"/>
  <c r="N23" i="1"/>
  <c r="N24" i="1"/>
  <c r="N26" i="1"/>
  <c r="N27" i="1"/>
  <c r="N28" i="1"/>
  <c r="N29" i="1"/>
  <c r="N30" i="1"/>
  <c r="N31" i="1"/>
  <c r="N32" i="1"/>
  <c r="N33" i="1"/>
  <c r="N34" i="1"/>
  <c r="N35" i="1"/>
  <c r="N16" i="1"/>
  <c r="N17" i="1"/>
  <c r="N18" i="1"/>
  <c r="N19" i="1"/>
  <c r="N21" i="1"/>
  <c r="N15" i="1"/>
  <c r="K14" i="1"/>
  <c r="L14" i="1"/>
  <c r="M14" i="1"/>
  <c r="N8" i="1"/>
  <c r="N9" i="1"/>
  <c r="N10" i="1"/>
  <c r="N11" i="1"/>
  <c r="N13" i="1"/>
  <c r="K6" i="1"/>
  <c r="M6" i="1"/>
  <c r="M36" i="1" l="1"/>
  <c r="M37" i="1" s="1"/>
  <c r="L36" i="1"/>
  <c r="L37" i="1" s="1"/>
  <c r="K36" i="1"/>
  <c r="K37" i="1" s="1"/>
  <c r="N7" i="1"/>
  <c r="N25" i="1"/>
  <c r="H14" i="1" l="1"/>
  <c r="I14" i="1"/>
  <c r="J14" i="1"/>
  <c r="H6" i="1"/>
  <c r="I6" i="1"/>
  <c r="J6" i="1"/>
  <c r="G6" i="1"/>
  <c r="F14" i="1"/>
  <c r="F6" i="1"/>
  <c r="E14" i="1"/>
  <c r="D14" i="1"/>
  <c r="D6" i="1"/>
  <c r="C14" i="1"/>
  <c r="C6" i="1"/>
  <c r="B14" i="1"/>
  <c r="B6" i="1"/>
  <c r="J36" i="1" l="1"/>
  <c r="J37" i="1" s="1"/>
  <c r="I36" i="1"/>
  <c r="I37" i="1" s="1"/>
  <c r="E36" i="1"/>
  <c r="E37" i="1" s="1"/>
  <c r="C36" i="1"/>
  <c r="C37" i="1" s="1"/>
  <c r="B36" i="1"/>
  <c r="E6" i="1"/>
  <c r="N6" i="1" s="1"/>
  <c r="H36" i="1"/>
  <c r="H37" i="1" s="1"/>
  <c r="G14" i="1"/>
  <c r="F36" i="1"/>
  <c r="F37" i="1" s="1"/>
  <c r="B39" i="1"/>
  <c r="C5" i="1" s="1"/>
  <c r="D36" i="1"/>
  <c r="D37" i="1" s="1"/>
  <c r="G36" i="1" l="1"/>
  <c r="G37" i="1" s="1"/>
  <c r="N14" i="1"/>
  <c r="N39" i="1" s="1"/>
  <c r="C39" i="1"/>
  <c r="D5" i="1" s="1"/>
  <c r="D39" i="1" s="1"/>
  <c r="E5" i="1" s="1"/>
  <c r="E39" i="1" s="1"/>
  <c r="F5" i="1" s="1"/>
  <c r="B37" i="1"/>
  <c r="B38" i="1" s="1"/>
  <c r="F39" i="1" l="1"/>
  <c r="G5" i="1" s="1"/>
  <c r="G39" i="1" s="1"/>
  <c r="C4" i="1"/>
  <c r="C38" i="1" s="1"/>
  <c r="D4" i="1" s="1"/>
  <c r="D38" i="1" s="1"/>
  <c r="N36" i="1"/>
  <c r="H5" i="1" l="1"/>
  <c r="N37" i="1"/>
  <c r="N38" i="1" s="1"/>
  <c r="E4" i="1"/>
  <c r="E38" i="1" s="1"/>
  <c r="H39" i="1" l="1"/>
  <c r="I5" i="1" s="1"/>
  <c r="F4" i="1"/>
  <c r="F38" i="1" s="1"/>
  <c r="I39" i="1" l="1"/>
  <c r="J5" i="1" s="1"/>
  <c r="G4" i="1"/>
  <c r="G38" i="1" s="1"/>
  <c r="J39" i="1" l="1"/>
  <c r="K5" i="1" s="1"/>
  <c r="H4" i="1"/>
  <c r="H38" i="1" s="1"/>
  <c r="K39" i="1" l="1"/>
  <c r="L5" i="1" s="1"/>
  <c r="I4" i="1"/>
  <c r="I38" i="1" s="1"/>
  <c r="L39" i="1" l="1"/>
  <c r="M5" i="1" s="1"/>
  <c r="M39" i="1" s="1"/>
  <c r="J4" i="1"/>
  <c r="J38" i="1" s="1"/>
  <c r="K4" i="1" l="1"/>
  <c r="K38" i="1" s="1"/>
  <c r="L4" i="1" l="1"/>
  <c r="L38" i="1" s="1"/>
  <c r="M4" i="1" l="1"/>
  <c r="M38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<sst xmlns="http://schemas.openxmlformats.org/spreadsheetml/2006/main" count="51" uniqueCount="43">
  <si>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</si>
  <si>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</si>
  <si>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</si>
  <si>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</si>
  <si>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</si>
  <si>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</si>
  <si>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</si>
  <si>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</si>
  <si>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</si>
  <si>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</si>
  <si>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</si>
  <si>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</si>
  <si>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</si>
  <si>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</si>
  <si>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</si>
  <si>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</si>
  <si>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</si>
  <si>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</si>
  <si>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</si>
  <si>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</si>
  <si>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</si>
  <si>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</si>
  <si>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</si>
  <si>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</si>
  <si>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</si>
  <si>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</si>
  <si>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</si>
  <si>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Ремонт подъезда</t>
  </si>
  <si>
    <t xml:space="preserve">Содержание жилья и текущий ремонт,  ОПУ 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</si>
  <si>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</si>
  <si>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</si>
  <si>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</si>
  <si>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</si>
  <si>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</si>
  <si>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</si>
  <si>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</si>
  <si>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</si>
  <si>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</si>
  <si>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2021г.</t>
  </si>
  <si>
    <t>Ноябрь 2021г.</t>
  </si>
  <si>
    <t>Декабрь 2021г</t>
  </si>
  <si>
    <t>Всего:                       за  2021г</t>
  </si>
  <si>
    <t xml:space="preserve"> ОТЧЕТ по дому Васильева, 5 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</si>
</sst>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topLeftCell="B28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14" width="13.5546875" customWidth="1"/>
  </cols>
  <sheetData>
    <row r="1" spans="1:19" ht="24" customHeight="1" thickBot="1" x14ac:dyDescent="0.3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  <c r="R1" s="19"/>
      <c r="S1" s="19"/>
    </row>
    <row r="2" spans="1:19" ht="3" hidden="1" customHeight="1" thickBot="1" x14ac:dyDescent="0.3">
      <c r="A2" s="1"/>
    </row>
    <row r="3" spans="1:19" ht="36" customHeight="1" thickBot="1" x14ac:dyDescent="0.3">
      <c r="A3" s="4" t="s">
        <v>0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</row>
    <row r="4" spans="1:19" ht="23.25" customHeight="1" thickBot="1" x14ac:dyDescent="0.3">
      <c r="A4" s="6" t="s">
        <v>16</v>
      </c>
      <c r="B4" s="7">
        <v>-81198.12</v>
      </c>
      <c r="C4" s="7">
        <f t="shared" ref="C4:D5" si="0">B38</f>
        <v>-69191.59639999998</v>
      </c>
      <c r="D4" s="7">
        <f t="shared" si="0"/>
        <v>-31771.712389999986</v>
      </c>
      <c r="E4" s="7">
        <f t="shared" ref="E4:J5" si="1">D38</f>
        <v>-17317.485499999981</v>
      </c>
      <c r="F4" s="7">
        <f t="shared" si="1"/>
        <v>-6886.6767099999925</v>
      </c>
      <c r="G4" s="7">
        <f t="shared" si="1"/>
        <v>-3945.6354199999987</v>
      </c>
      <c r="H4" s="7">
        <f t="shared" si="1"/>
        <v>-29661.626519999991</v>
      </c>
      <c r="I4" s="7">
        <f t="shared" si="1"/>
        <v>-21248.55631</v>
      </c>
      <c r="J4" s="7">
        <f t="shared" si="1"/>
        <v>-42941.114560000002</v>
      </c>
      <c r="K4" s="7">
        <f t="shared" ref="K4:K5" si="2">J38</f>
        <v>-1275.3373000000138</v>
      </c>
      <c r="L4" s="7">
        <f t="shared" ref="L4:L5" si="3">K38</f>
        <v>-94.274440000015602</v>
      </c>
      <c r="M4" s="7">
        <f t="shared" ref="M4:M5" si="4">L38</f>
        <v>18446.356659999969</v>
      </c>
      <c r="N4" s="7">
        <f>B4</f>
        <v>-81198.12</v>
      </c>
    </row>
    <row r="5" spans="1:19" ht="21" customHeight="1" thickBot="1" x14ac:dyDescent="0.3">
      <c r="A5" s="6" t="s">
        <v>13</v>
      </c>
      <c r="B5" s="7">
        <v>-116824.16</v>
      </c>
      <c r="C5" s="7">
        <f t="shared" si="0"/>
        <v>-118803.19</v>
      </c>
      <c r="D5" s="7">
        <f t="shared" si="0"/>
        <v>-102728.7</v>
      </c>
      <c r="E5" s="7">
        <f t="shared" si="1"/>
        <v>-91737.909999999989</v>
      </c>
      <c r="F5" s="7">
        <f t="shared" si="1"/>
        <v>-92188.84</v>
      </c>
      <c r="G5" s="7">
        <f t="shared" si="1"/>
        <v>-92505.51999999999</v>
      </c>
      <c r="H5" s="7">
        <f t="shared" si="1"/>
        <v>-122829.91999999998</v>
      </c>
      <c r="I5" s="7">
        <f t="shared" si="1"/>
        <v>-86139.62</v>
      </c>
      <c r="J5" s="7">
        <f t="shared" si="1"/>
        <v>-103962.72999999998</v>
      </c>
      <c r="K5" s="7">
        <f t="shared" si="2"/>
        <v>-61474.55999999999</v>
      </c>
      <c r="L5" s="7">
        <f t="shared" si="3"/>
        <v>-55143.909999999996</v>
      </c>
      <c r="M5" s="7">
        <f t="shared" si="4"/>
        <v>-49168.380000000012</v>
      </c>
      <c r="N5" s="7">
        <f>B5</f>
        <v>-116824.16</v>
      </c>
    </row>
    <row r="6" spans="1:19" ht="20.25" customHeight="1" thickBot="1" x14ac:dyDescent="0.3">
      <c r="A6" s="8" t="s">
        <v>12</v>
      </c>
      <c r="B6" s="9">
        <f t="shared" ref="B6:M6" si="5">SUM(B7:B13)</f>
        <v>81434.100000000006</v>
      </c>
      <c r="C6" s="9">
        <f t="shared" si="5"/>
        <v>66514.929999999993</v>
      </c>
      <c r="D6" s="9">
        <f t="shared" si="5"/>
        <v>53251.869999999995</v>
      </c>
      <c r="E6" s="9">
        <f t="shared" si="5"/>
        <v>53251.869999999995</v>
      </c>
      <c r="F6" s="9">
        <f t="shared" si="5"/>
        <v>53251.869999999995</v>
      </c>
      <c r="G6" s="9">
        <f t="shared" si="5"/>
        <v>84072.7</v>
      </c>
      <c r="H6" s="9">
        <f t="shared" si="5"/>
        <v>40236.43</v>
      </c>
      <c r="I6" s="9">
        <f t="shared" si="5"/>
        <v>63261.35</v>
      </c>
      <c r="J6" s="9">
        <f t="shared" si="5"/>
        <v>53257.88</v>
      </c>
      <c r="K6" s="9">
        <f t="shared" si="5"/>
        <v>46727.880000000005</v>
      </c>
      <c r="L6" s="9">
        <f t="shared" si="5"/>
        <v>65161</v>
      </c>
      <c r="M6" s="9">
        <f t="shared" si="5"/>
        <v>66288.87000000001</v>
      </c>
      <c r="N6" s="9">
        <f>SUM(B6:M6)</f>
        <v>726710.75</v>
      </c>
    </row>
    <row r="7" spans="1:19" ht="24.75" customHeight="1" thickBot="1" x14ac:dyDescent="0.3">
      <c r="A7" s="3" t="s">
        <v>28</v>
      </c>
      <c r="B7" s="10">
        <f t="shared" ref="B7:G7" si="6">50605.96+1639.32</f>
        <v>52245.279999999999</v>
      </c>
      <c r="C7" s="10">
        <f t="shared" si="6"/>
        <v>52245.279999999999</v>
      </c>
      <c r="D7" s="10">
        <f t="shared" si="6"/>
        <v>52245.279999999999</v>
      </c>
      <c r="E7" s="10">
        <f t="shared" si="6"/>
        <v>52245.279999999999</v>
      </c>
      <c r="F7" s="10">
        <f t="shared" si="6"/>
        <v>52245.279999999999</v>
      </c>
      <c r="G7" s="10">
        <f t="shared" si="6"/>
        <v>52245.279999999999</v>
      </c>
      <c r="H7" s="10">
        <f>50605.96+1639.32</f>
        <v>52245.279999999999</v>
      </c>
      <c r="I7" s="10">
        <f>50605.96+1639.32</f>
        <v>52245.279999999999</v>
      </c>
      <c r="J7" s="10">
        <f>50605.96+1639.32</f>
        <v>52245.279999999999</v>
      </c>
      <c r="K7" s="10">
        <f>62509.08+1639.32</f>
        <v>64148.4</v>
      </c>
      <c r="L7" s="10">
        <f>62509.08+1639.32</f>
        <v>64148.4</v>
      </c>
      <c r="M7" s="10">
        <f>62509.08+1639.32</f>
        <v>64148.4</v>
      </c>
      <c r="N7" s="10">
        <f>SUM(B7:M7)</f>
        <v>662652.72000000009</v>
      </c>
    </row>
    <row r="8" spans="1:19" ht="24.75" customHeight="1" thickBot="1" x14ac:dyDescent="0.3">
      <c r="A8" s="3" t="s">
        <v>17</v>
      </c>
      <c r="B8" s="10">
        <v>17411.72</v>
      </c>
      <c r="C8" s="10">
        <v>0</v>
      </c>
      <c r="D8" s="10">
        <v>0</v>
      </c>
      <c r="E8" s="10">
        <v>0</v>
      </c>
      <c r="F8" s="10">
        <v>0</v>
      </c>
      <c r="G8" s="10">
        <v>25321.02</v>
      </c>
      <c r="H8" s="10">
        <v>-22047.61</v>
      </c>
      <c r="I8" s="10">
        <v>0</v>
      </c>
      <c r="J8" s="10">
        <v>0</v>
      </c>
      <c r="K8" s="10">
        <v>2133.48</v>
      </c>
      <c r="L8" s="10">
        <v>0</v>
      </c>
      <c r="M8" s="10">
        <v>1127.8699999999999</v>
      </c>
      <c r="N8" s="10">
        <f t="shared" ref="N8:N13" si="7">SUM(B8:M8)</f>
        <v>23946.480000000003</v>
      </c>
    </row>
    <row r="9" spans="1:19" ht="21.75" customHeight="1" thickBot="1" x14ac:dyDescent="0.3">
      <c r="A9" s="3" t="s">
        <v>18</v>
      </c>
      <c r="B9" s="10">
        <v>1572.8</v>
      </c>
      <c r="C9" s="10">
        <v>1469.86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-26641.64</v>
      </c>
      <c r="L9" s="10">
        <v>0</v>
      </c>
      <c r="M9" s="10">
        <v>0</v>
      </c>
      <c r="N9" s="10">
        <f t="shared" si="7"/>
        <v>-23598.98</v>
      </c>
    </row>
    <row r="10" spans="1:19" ht="22.5" customHeight="1" thickBot="1" x14ac:dyDescent="0.3">
      <c r="A10" s="3" t="s">
        <v>19</v>
      </c>
      <c r="B10" s="10">
        <v>9197.7099999999991</v>
      </c>
      <c r="C10" s="10">
        <v>11793.2</v>
      </c>
      <c r="D10" s="10">
        <v>0</v>
      </c>
      <c r="E10" s="10">
        <v>0</v>
      </c>
      <c r="F10" s="10">
        <v>0</v>
      </c>
      <c r="G10" s="10">
        <v>5499.81</v>
      </c>
      <c r="H10" s="10">
        <v>9026.16</v>
      </c>
      <c r="I10" s="10">
        <v>10003.469999999999</v>
      </c>
      <c r="J10" s="10">
        <v>0</v>
      </c>
      <c r="K10" s="10">
        <v>6075.04</v>
      </c>
      <c r="L10" s="10">
        <v>0</v>
      </c>
      <c r="M10" s="10">
        <v>0</v>
      </c>
      <c r="N10" s="10">
        <f t="shared" si="7"/>
        <v>51595.390000000007</v>
      </c>
    </row>
    <row r="11" spans="1:19" ht="22.5" customHeight="1" thickBot="1" x14ac:dyDescent="0.3">
      <c r="A11" s="3" t="s">
        <v>26</v>
      </c>
      <c r="B11" s="10">
        <v>336.59</v>
      </c>
      <c r="C11" s="10">
        <v>336.59</v>
      </c>
      <c r="D11" s="10">
        <v>336.59</v>
      </c>
      <c r="E11" s="10">
        <v>336.59</v>
      </c>
      <c r="F11" s="10">
        <v>336.59</v>
      </c>
      <c r="G11" s="10">
        <v>336.59</v>
      </c>
      <c r="H11" s="10">
        <v>342.6</v>
      </c>
      <c r="I11" s="10">
        <v>342.6</v>
      </c>
      <c r="J11" s="10">
        <v>342.6</v>
      </c>
      <c r="K11" s="10">
        <v>342.6</v>
      </c>
      <c r="L11" s="10">
        <v>342.6</v>
      </c>
      <c r="M11" s="10">
        <v>342.6</v>
      </c>
      <c r="N11" s="10">
        <f t="shared" si="7"/>
        <v>4075.1399999999994</v>
      </c>
    </row>
    <row r="12" spans="1:19" ht="22.5" hidden="1" customHeight="1" thickBot="1" x14ac:dyDescent="0.3">
      <c r="A12" s="3" t="s">
        <v>27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/>
      <c r="J12" s="10"/>
      <c r="K12" s="10"/>
      <c r="L12" s="10"/>
      <c r="M12" s="10"/>
      <c r="N12" s="10">
        <f t="shared" si="7"/>
        <v>0</v>
      </c>
    </row>
    <row r="13" spans="1:19" ht="24" customHeight="1" thickBot="1" x14ac:dyDescent="0.3">
      <c r="A13" s="3" t="s">
        <v>15</v>
      </c>
      <c r="B13" s="10">
        <v>670</v>
      </c>
      <c r="C13" s="10">
        <v>670</v>
      </c>
      <c r="D13" s="10">
        <v>670</v>
      </c>
      <c r="E13" s="10">
        <v>670</v>
      </c>
      <c r="F13" s="10">
        <v>670</v>
      </c>
      <c r="G13" s="10">
        <v>670</v>
      </c>
      <c r="H13" s="10">
        <v>670</v>
      </c>
      <c r="I13" s="10">
        <v>670</v>
      </c>
      <c r="J13" s="10">
        <v>670</v>
      </c>
      <c r="K13" s="10">
        <v>670</v>
      </c>
      <c r="L13" s="10">
        <v>670</v>
      </c>
      <c r="M13" s="10">
        <v>670</v>
      </c>
      <c r="N13" s="10">
        <f t="shared" si="7"/>
        <v>8040</v>
      </c>
    </row>
    <row r="14" spans="1:19" ht="20.25" customHeight="1" thickBot="1" x14ac:dyDescent="0.3">
      <c r="A14" s="11" t="s">
        <v>8</v>
      </c>
      <c r="B14" s="12">
        <f t="shared" ref="B14:M14" si="8">SUM(B15:B21)</f>
        <v>79455.070000000007</v>
      </c>
      <c r="C14" s="12">
        <f t="shared" si="8"/>
        <v>82589.42</v>
      </c>
      <c r="D14" s="12">
        <f t="shared" si="8"/>
        <v>64242.66</v>
      </c>
      <c r="E14" s="12">
        <f t="shared" si="8"/>
        <v>52800.939999999995</v>
      </c>
      <c r="F14" s="12">
        <f t="shared" si="8"/>
        <v>52935.189999999995</v>
      </c>
      <c r="G14" s="12">
        <f t="shared" si="8"/>
        <v>53748.30000000001</v>
      </c>
      <c r="H14" s="12">
        <f t="shared" si="8"/>
        <v>76926.729999999981</v>
      </c>
      <c r="I14" s="12">
        <f t="shared" si="8"/>
        <v>45438.240000000005</v>
      </c>
      <c r="J14" s="12">
        <f t="shared" si="8"/>
        <v>95746.049999999988</v>
      </c>
      <c r="K14" s="12">
        <f t="shared" si="8"/>
        <v>53058.53</v>
      </c>
      <c r="L14" s="12">
        <f t="shared" si="8"/>
        <v>71136.529999999984</v>
      </c>
      <c r="M14" s="12">
        <f t="shared" si="8"/>
        <v>60731.13</v>
      </c>
      <c r="N14" s="12">
        <f>SUM(B14:M14)</f>
        <v>788808.78999999992</v>
      </c>
    </row>
    <row r="15" spans="1:19" ht="24" customHeight="1" thickBot="1" x14ac:dyDescent="0.3">
      <c r="A15" s="3" t="s">
        <v>28</v>
      </c>
      <c r="B15" s="10">
        <f>55391.97+1835.83</f>
        <v>57227.8</v>
      </c>
      <c r="C15" s="10">
        <f>50953.95+1570.4+400.02</f>
        <v>52924.369999999995</v>
      </c>
      <c r="D15" s="10">
        <f>48667.91+1545.26</f>
        <v>50213.170000000006</v>
      </c>
      <c r="E15" s="10">
        <f>49216.2+1613.71</f>
        <v>50829.909999999996</v>
      </c>
      <c r="F15" s="10">
        <f>49747.27+1609.03+211.21</f>
        <v>51567.509999999995</v>
      </c>
      <c r="G15" s="10">
        <f>51026.27+1634.66+0.01</f>
        <v>52660.94</v>
      </c>
      <c r="H15" s="10">
        <f>63171.03+1538.45+264</f>
        <v>64973.479999999996</v>
      </c>
      <c r="I15" s="10">
        <f>36734.98+1678.62</f>
        <v>38413.600000000006</v>
      </c>
      <c r="J15" s="10">
        <f>77860.49+1589.76</f>
        <v>79450.25</v>
      </c>
      <c r="K15" s="10">
        <f>49499+17.21+1638.89</f>
        <v>51155.1</v>
      </c>
      <c r="L15" s="10">
        <f>60669.09+1618.45</f>
        <v>62287.539999999994</v>
      </c>
      <c r="M15" s="10">
        <f>58243.78+2.82+1529.39</f>
        <v>59775.99</v>
      </c>
      <c r="N15" s="10">
        <f>SUM(B15:M15)</f>
        <v>671479.66</v>
      </c>
    </row>
    <row r="16" spans="1:19" ht="26.25" customHeight="1" thickBot="1" x14ac:dyDescent="0.3">
      <c r="A16" s="3" t="s">
        <v>17</v>
      </c>
      <c r="B16" s="10">
        <v>9726.89</v>
      </c>
      <c r="C16" s="10">
        <v>16371.44</v>
      </c>
      <c r="D16" s="10">
        <v>871.21</v>
      </c>
      <c r="E16" s="10">
        <v>115.5</v>
      </c>
      <c r="F16" s="10">
        <v>341.31</v>
      </c>
      <c r="G16" s="10">
        <v>99.89</v>
      </c>
      <c r="H16" s="10">
        <v>2974.67</v>
      </c>
      <c r="I16" s="10">
        <v>143.38</v>
      </c>
      <c r="J16" s="10">
        <v>1155.3399999999999</v>
      </c>
      <c r="K16" s="10">
        <v>45.51</v>
      </c>
      <c r="L16" s="10">
        <v>2051.56</v>
      </c>
      <c r="M16" s="10">
        <v>6.2</v>
      </c>
      <c r="N16" s="10">
        <f t="shared" ref="N16:N21" si="9">SUM(B16:M16)</f>
        <v>33902.9</v>
      </c>
    </row>
    <row r="17" spans="1:15" ht="26.25" customHeight="1" thickBot="1" x14ac:dyDescent="0.3">
      <c r="A17" s="3" t="s">
        <v>18</v>
      </c>
      <c r="B17" s="10">
        <v>975.25</v>
      </c>
      <c r="C17" s="10">
        <v>1548.89</v>
      </c>
      <c r="D17" s="10">
        <v>1365.09</v>
      </c>
      <c r="E17" s="10">
        <v>99.25</v>
      </c>
      <c r="F17" s="10">
        <v>79.5</v>
      </c>
      <c r="G17" s="10">
        <v>2.87</v>
      </c>
      <c r="H17" s="10">
        <v>1.18</v>
      </c>
      <c r="I17" s="10">
        <v>0.61</v>
      </c>
      <c r="J17" s="10">
        <v>312.48</v>
      </c>
      <c r="K17" s="10">
        <v>0.15</v>
      </c>
      <c r="L17" s="10">
        <v>0</v>
      </c>
      <c r="M17" s="10">
        <v>0</v>
      </c>
      <c r="N17" s="10">
        <f t="shared" si="9"/>
        <v>4385.2700000000004</v>
      </c>
    </row>
    <row r="18" spans="1:15" ht="24" customHeight="1" thickBot="1" x14ac:dyDescent="0.3">
      <c r="A18" s="3" t="s">
        <v>19</v>
      </c>
      <c r="B18" s="10">
        <v>10356.719999999999</v>
      </c>
      <c r="C18" s="10">
        <v>9065.75</v>
      </c>
      <c r="D18" s="10">
        <v>10735.58</v>
      </c>
      <c r="E18" s="10">
        <v>772.82</v>
      </c>
      <c r="F18" s="10">
        <v>564.16</v>
      </c>
      <c r="G18" s="10">
        <v>37.049999999999997</v>
      </c>
      <c r="H18" s="10">
        <v>7955.2</v>
      </c>
      <c r="I18" s="10">
        <v>6032.59</v>
      </c>
      <c r="J18" s="10">
        <v>11115.36</v>
      </c>
      <c r="K18" s="10">
        <v>434.39</v>
      </c>
      <c r="L18" s="10">
        <v>5864.07</v>
      </c>
      <c r="M18" s="10">
        <v>29.25</v>
      </c>
      <c r="N18" s="10">
        <f t="shared" si="9"/>
        <v>62962.939999999995</v>
      </c>
    </row>
    <row r="19" spans="1:15" ht="24" customHeight="1" thickBot="1" x14ac:dyDescent="0.3">
      <c r="A19" s="3" t="s">
        <v>26</v>
      </c>
      <c r="B19" s="10">
        <v>368.41</v>
      </c>
      <c r="C19" s="10">
        <v>338.94</v>
      </c>
      <c r="D19" s="10">
        <v>317.61</v>
      </c>
      <c r="E19" s="10">
        <v>333.46</v>
      </c>
      <c r="F19" s="10">
        <v>322.70999999999998</v>
      </c>
      <c r="G19" s="10">
        <v>347.55</v>
      </c>
      <c r="H19" s="10">
        <v>422.2</v>
      </c>
      <c r="I19" s="10">
        <v>248.06</v>
      </c>
      <c r="J19" s="10">
        <v>472.56</v>
      </c>
      <c r="K19" s="10">
        <v>333.38</v>
      </c>
      <c r="L19" s="10">
        <v>333.36</v>
      </c>
      <c r="M19" s="10">
        <v>319.69</v>
      </c>
      <c r="N19" s="10">
        <f t="shared" si="9"/>
        <v>4157.93</v>
      </c>
    </row>
    <row r="20" spans="1:15" ht="24" customHeight="1" thickBot="1" x14ac:dyDescent="0.3">
      <c r="A20" s="3" t="s">
        <v>27</v>
      </c>
      <c r="B20" s="10">
        <v>200</v>
      </c>
      <c r="C20" s="10">
        <v>1740.03</v>
      </c>
      <c r="D20" s="10">
        <v>0</v>
      </c>
      <c r="E20" s="10">
        <v>50</v>
      </c>
      <c r="F20" s="10">
        <v>0</v>
      </c>
      <c r="G20" s="10">
        <v>0</v>
      </c>
      <c r="H20" s="10">
        <v>0</v>
      </c>
      <c r="I20" s="10">
        <v>0</v>
      </c>
      <c r="J20" s="10">
        <v>2640.06</v>
      </c>
      <c r="K20" s="10">
        <v>0</v>
      </c>
      <c r="L20" s="10">
        <v>0</v>
      </c>
      <c r="M20" s="10">
        <v>0</v>
      </c>
      <c r="N20" s="10">
        <f t="shared" si="9"/>
        <v>4630.09</v>
      </c>
    </row>
    <row r="21" spans="1:15" ht="21" customHeight="1" thickBot="1" x14ac:dyDescent="0.3">
      <c r="A21" s="3" t="s">
        <v>15</v>
      </c>
      <c r="B21" s="13">
        <v>600</v>
      </c>
      <c r="C21" s="13">
        <v>600</v>
      </c>
      <c r="D21" s="13">
        <v>740</v>
      </c>
      <c r="E21" s="13">
        <v>600</v>
      </c>
      <c r="F21" s="13">
        <v>60</v>
      </c>
      <c r="G21" s="13">
        <v>600</v>
      </c>
      <c r="H21" s="13">
        <v>600</v>
      </c>
      <c r="I21" s="13">
        <v>600</v>
      </c>
      <c r="J21" s="13">
        <v>600</v>
      </c>
      <c r="K21" s="10">
        <v>1090</v>
      </c>
      <c r="L21" s="10">
        <v>600</v>
      </c>
      <c r="M21" s="10">
        <v>600</v>
      </c>
      <c r="N21" s="10">
        <f t="shared" si="9"/>
        <v>7290</v>
      </c>
      <c r="O21" s="2"/>
    </row>
    <row r="22" spans="1:15" ht="21.75" customHeight="1" thickBot="1" x14ac:dyDescent="0.3">
      <c r="A22" s="14" t="s">
        <v>24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5" ht="19.5" customHeight="1" thickBot="1" x14ac:dyDescent="0.3">
      <c r="A23" s="3" t="s">
        <v>1</v>
      </c>
      <c r="B23" s="10">
        <f t="shared" ref="B23:M23" si="10">3563.8*0.55</f>
        <v>1960.0900000000001</v>
      </c>
      <c r="C23" s="10">
        <f t="shared" si="10"/>
        <v>1960.0900000000001</v>
      </c>
      <c r="D23" s="10">
        <f t="shared" si="10"/>
        <v>1960.0900000000001</v>
      </c>
      <c r="E23" s="10">
        <f t="shared" si="10"/>
        <v>1960.0900000000001</v>
      </c>
      <c r="F23" s="10">
        <f t="shared" si="10"/>
        <v>1960.0900000000001</v>
      </c>
      <c r="G23" s="10">
        <f t="shared" si="10"/>
        <v>1960.0900000000001</v>
      </c>
      <c r="H23" s="10">
        <f t="shared" si="10"/>
        <v>1960.0900000000001</v>
      </c>
      <c r="I23" s="10">
        <f t="shared" si="10"/>
        <v>1960.0900000000001</v>
      </c>
      <c r="J23" s="10">
        <f t="shared" si="10"/>
        <v>1960.0900000000001</v>
      </c>
      <c r="K23" s="10">
        <f t="shared" si="10"/>
        <v>1960.0900000000001</v>
      </c>
      <c r="L23" s="10">
        <f t="shared" si="10"/>
        <v>1960.0900000000001</v>
      </c>
      <c r="M23" s="10">
        <f t="shared" si="10"/>
        <v>1960.0900000000001</v>
      </c>
      <c r="N23" s="10">
        <f t="shared" ref="N23:N35" si="11">SUM(B23:M23)</f>
        <v>23521.08</v>
      </c>
    </row>
    <row r="24" spans="1:15" ht="22.5" customHeight="1" thickBot="1" x14ac:dyDescent="0.3">
      <c r="A24" s="3" t="s">
        <v>2</v>
      </c>
      <c r="B24" s="10">
        <f t="shared" ref="B24:F24" si="12">3563.8*0.17</f>
        <v>605.84600000000012</v>
      </c>
      <c r="C24" s="10">
        <f t="shared" si="12"/>
        <v>605.84600000000012</v>
      </c>
      <c r="D24" s="10">
        <f t="shared" si="12"/>
        <v>605.84600000000012</v>
      </c>
      <c r="E24" s="10">
        <f t="shared" si="12"/>
        <v>605.84600000000012</v>
      </c>
      <c r="F24" s="10">
        <f t="shared" si="12"/>
        <v>605.84600000000012</v>
      </c>
      <c r="G24" s="10">
        <f>3563.8*0.17</f>
        <v>605.84600000000012</v>
      </c>
      <c r="H24" s="10">
        <f t="shared" ref="H24:M24" si="13">3563.8*0.17</f>
        <v>605.84600000000012</v>
      </c>
      <c r="I24" s="10">
        <f t="shared" si="13"/>
        <v>605.84600000000012</v>
      </c>
      <c r="J24" s="10">
        <f t="shared" si="13"/>
        <v>605.84600000000012</v>
      </c>
      <c r="K24" s="10">
        <f t="shared" si="13"/>
        <v>605.84600000000012</v>
      </c>
      <c r="L24" s="10">
        <f t="shared" si="13"/>
        <v>605.84600000000012</v>
      </c>
      <c r="M24" s="10">
        <f t="shared" si="13"/>
        <v>605.84600000000012</v>
      </c>
      <c r="N24" s="10">
        <f t="shared" si="11"/>
        <v>7270.1520000000028</v>
      </c>
    </row>
    <row r="25" spans="1:15" ht="21" customHeight="1" thickBot="1" x14ac:dyDescent="0.3">
      <c r="A25" s="3" t="s">
        <v>3</v>
      </c>
      <c r="B25" s="10">
        <f>80764.1*2.3%</f>
        <v>1857.5743</v>
      </c>
      <c r="C25" s="10">
        <f>65844.93*2.3%</f>
        <v>1514.4333899999999</v>
      </c>
      <c r="D25" s="10">
        <f>52581.87*2.3%</f>
        <v>1209.38301</v>
      </c>
      <c r="E25" s="10">
        <f>52581.87*2.3%</f>
        <v>1209.38301</v>
      </c>
      <c r="F25" s="10">
        <f>52581.87*2.3%</f>
        <v>1209.38301</v>
      </c>
      <c r="G25" s="10">
        <f>83402.7*2.3%</f>
        <v>1918.2620999999999</v>
      </c>
      <c r="H25" s="10">
        <f>39566.43*2.3%</f>
        <v>910.02788999999996</v>
      </c>
      <c r="I25" s="10">
        <f>62591.35*2.3%</f>
        <v>1439.60105</v>
      </c>
      <c r="J25" s="10">
        <f>52587.88*2.3%</f>
        <v>1209.5212399999998</v>
      </c>
      <c r="K25" s="10">
        <f>46057.88*2.3%</f>
        <v>1059.33124</v>
      </c>
      <c r="L25" s="10">
        <f>64491*2.3%</f>
        <v>1483.2929999999999</v>
      </c>
      <c r="M25" s="10">
        <f>65618.87*2.3%</f>
        <v>1509.2340099999999</v>
      </c>
      <c r="N25" s="10">
        <f t="shared" si="11"/>
        <v>16529.427249999997</v>
      </c>
    </row>
    <row r="26" spans="1:15" ht="23.25" customHeight="1" thickBot="1" x14ac:dyDescent="0.3">
      <c r="A26" s="3" t="s">
        <v>4</v>
      </c>
      <c r="B26" s="10">
        <f>78855.07*3%</f>
        <v>2365.6521000000002</v>
      </c>
      <c r="C26" s="10">
        <f>81989.42*3%</f>
        <v>2459.6825999999996</v>
      </c>
      <c r="D26" s="10">
        <f>63502.67*3%</f>
        <v>1905.0800999999999</v>
      </c>
      <c r="E26" s="10">
        <f>52200.94*3%</f>
        <v>1566.0282</v>
      </c>
      <c r="F26" s="10">
        <f>52875.19*3%</f>
        <v>1586.2556999999999</v>
      </c>
      <c r="G26" s="10">
        <f>53148.3*3%</f>
        <v>1594.4490000000001</v>
      </c>
      <c r="H26" s="10">
        <f>76326.73*3%</f>
        <v>2289.8018999999999</v>
      </c>
      <c r="I26" s="10">
        <f>44838.24*3%</f>
        <v>1345.1471999999999</v>
      </c>
      <c r="J26" s="10">
        <f>95146.05*3%</f>
        <v>2854.3815</v>
      </c>
      <c r="K26" s="10">
        <f>51968.53*3%</f>
        <v>1559.0558999999998</v>
      </c>
      <c r="L26" s="10">
        <f>70536.53*3%</f>
        <v>2116.0958999999998</v>
      </c>
      <c r="M26" s="10">
        <f>60131.13*3%</f>
        <v>1803.9338999999998</v>
      </c>
      <c r="N26" s="10">
        <f t="shared" si="11"/>
        <v>23445.563999999998</v>
      </c>
    </row>
    <row r="27" spans="1:15" ht="23.25" customHeight="1" thickBot="1" x14ac:dyDescent="0.3">
      <c r="A27" s="3" t="s">
        <v>9</v>
      </c>
      <c r="B27" s="10">
        <v>26372.12</v>
      </c>
      <c r="C27" s="10">
        <v>26372.12</v>
      </c>
      <c r="D27" s="10">
        <v>26372.12</v>
      </c>
      <c r="E27" s="10">
        <v>26372.12</v>
      </c>
      <c r="F27" s="10">
        <v>26372.12</v>
      </c>
      <c r="G27" s="10">
        <v>26372.12</v>
      </c>
      <c r="H27" s="10">
        <v>26372.12</v>
      </c>
      <c r="I27" s="10">
        <v>26372.12</v>
      </c>
      <c r="J27" s="10">
        <v>26372.12</v>
      </c>
      <c r="K27" s="20">
        <f>3563.8*8.5</f>
        <v>30292.300000000003</v>
      </c>
      <c r="L27" s="20">
        <f t="shared" ref="L27:M27" si="14">3563.8*8.5</f>
        <v>30292.300000000003</v>
      </c>
      <c r="M27" s="20">
        <f t="shared" si="14"/>
        <v>30292.300000000003</v>
      </c>
      <c r="N27" s="10">
        <f t="shared" si="11"/>
        <v>328225.98</v>
      </c>
    </row>
    <row r="28" spans="1:15" ht="19.2" customHeight="1" thickBot="1" x14ac:dyDescent="0.3">
      <c r="A28" s="3" t="s">
        <v>20</v>
      </c>
      <c r="B28" s="10">
        <v>0</v>
      </c>
      <c r="C28" s="10">
        <v>0</v>
      </c>
      <c r="D28" s="10">
        <v>0</v>
      </c>
      <c r="E28" s="10">
        <v>0</v>
      </c>
      <c r="F28" s="10">
        <v>3273.29</v>
      </c>
      <c r="G28" s="10">
        <v>0</v>
      </c>
      <c r="H28" s="10">
        <v>0</v>
      </c>
      <c r="I28" s="10">
        <v>0</v>
      </c>
      <c r="J28" s="10">
        <f>1617.58+515.85</f>
        <v>2133.4299999999998</v>
      </c>
      <c r="K28" s="10">
        <f>0.36+0</f>
        <v>0.36</v>
      </c>
      <c r="L28" s="10">
        <f>0+1127.79</f>
        <v>1127.79</v>
      </c>
      <c r="M28" s="10">
        <f>9834.48+1585.22</f>
        <v>11419.699999999999</v>
      </c>
      <c r="N28" s="10">
        <f t="shared" si="11"/>
        <v>17954.57</v>
      </c>
    </row>
    <row r="29" spans="1:15" ht="21.6" customHeight="1" thickBot="1" x14ac:dyDescent="0.3">
      <c r="A29" s="3" t="s">
        <v>21</v>
      </c>
      <c r="B29" s="10">
        <v>1469.99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f t="shared" si="11"/>
        <v>1469.99</v>
      </c>
    </row>
    <row r="30" spans="1:15" ht="21.6" customHeight="1" thickBot="1" x14ac:dyDescent="0.3">
      <c r="A30" s="3" t="s">
        <v>22</v>
      </c>
      <c r="B30" s="10">
        <v>11793.21</v>
      </c>
      <c r="C30" s="10">
        <v>0</v>
      </c>
      <c r="D30" s="10">
        <v>0</v>
      </c>
      <c r="E30" s="10">
        <v>0</v>
      </c>
      <c r="F30" s="10">
        <v>5499.8</v>
      </c>
      <c r="G30" s="10">
        <v>9026.16</v>
      </c>
      <c r="H30" s="10">
        <v>10003.49</v>
      </c>
      <c r="I30" s="10">
        <v>0</v>
      </c>
      <c r="J30" s="10">
        <v>6075</v>
      </c>
      <c r="K30" s="10">
        <v>0</v>
      </c>
      <c r="L30" s="10">
        <v>0</v>
      </c>
      <c r="M30" s="10">
        <v>0</v>
      </c>
      <c r="N30" s="10">
        <f t="shared" si="11"/>
        <v>42397.659999999996</v>
      </c>
    </row>
    <row r="31" spans="1:15" ht="26.25" customHeight="1" thickBot="1" x14ac:dyDescent="0.3">
      <c r="A31" s="3" t="s">
        <v>26</v>
      </c>
      <c r="B31" s="10">
        <v>336.47</v>
      </c>
      <c r="C31" s="10">
        <v>336.47</v>
      </c>
      <c r="D31" s="10">
        <v>336.47</v>
      </c>
      <c r="E31" s="10">
        <v>336.47</v>
      </c>
      <c r="F31" s="10">
        <v>336.47</v>
      </c>
      <c r="G31" s="10">
        <v>336.47</v>
      </c>
      <c r="H31" s="10">
        <v>342.49</v>
      </c>
      <c r="I31" s="10">
        <v>342.49</v>
      </c>
      <c r="J31" s="10">
        <v>342.49</v>
      </c>
      <c r="K31" s="10">
        <v>342.49</v>
      </c>
      <c r="L31" s="10">
        <v>342.49</v>
      </c>
      <c r="M31" s="10">
        <v>342.49</v>
      </c>
      <c r="N31" s="10">
        <f t="shared" si="11"/>
        <v>4073.7599999999993</v>
      </c>
    </row>
    <row r="32" spans="1:15" ht="22.5" customHeight="1" thickBot="1" x14ac:dyDescent="0.3">
      <c r="A32" s="3" t="s">
        <v>6</v>
      </c>
      <c r="B32" s="10">
        <f>3563.8*2.13</f>
        <v>7590.8940000000002</v>
      </c>
      <c r="C32" s="10">
        <f t="shared" ref="C32:J32" si="15">3563.8*2.13</f>
        <v>7590.8940000000002</v>
      </c>
      <c r="D32" s="10">
        <f t="shared" si="15"/>
        <v>7590.8940000000002</v>
      </c>
      <c r="E32" s="10">
        <f t="shared" si="15"/>
        <v>7590.8940000000002</v>
      </c>
      <c r="F32" s="10">
        <f t="shared" si="15"/>
        <v>7590.8940000000002</v>
      </c>
      <c r="G32" s="10">
        <f t="shared" si="15"/>
        <v>7590.8940000000002</v>
      </c>
      <c r="H32" s="10">
        <f t="shared" si="15"/>
        <v>7590.8940000000002</v>
      </c>
      <c r="I32" s="10">
        <f t="shared" si="15"/>
        <v>7590.8940000000002</v>
      </c>
      <c r="J32" s="10">
        <f t="shared" si="15"/>
        <v>7590.8940000000002</v>
      </c>
      <c r="K32" s="10">
        <f>3563.8*2.63</f>
        <v>9372.7939999999999</v>
      </c>
      <c r="L32" s="10">
        <f t="shared" ref="L32:M32" si="16">3563.8*2.63</f>
        <v>9372.7939999999999</v>
      </c>
      <c r="M32" s="10">
        <f t="shared" si="16"/>
        <v>9372.7939999999999</v>
      </c>
      <c r="N32" s="10">
        <f t="shared" si="11"/>
        <v>96436.427999999985</v>
      </c>
    </row>
    <row r="33" spans="1:14" ht="24.75" customHeight="1" thickBot="1" x14ac:dyDescent="0.3">
      <c r="A33" s="3" t="s">
        <v>25</v>
      </c>
      <c r="B33" s="10">
        <f>420+1140</f>
        <v>1560</v>
      </c>
      <c r="C33" s="10">
        <f t="shared" ref="C33:H33" si="17">1140+420</f>
        <v>1560</v>
      </c>
      <c r="D33" s="10">
        <f t="shared" si="17"/>
        <v>1560</v>
      </c>
      <c r="E33" s="10">
        <f t="shared" si="17"/>
        <v>1560</v>
      </c>
      <c r="F33" s="10">
        <f t="shared" si="17"/>
        <v>1560</v>
      </c>
      <c r="G33" s="10">
        <f t="shared" si="17"/>
        <v>1560</v>
      </c>
      <c r="H33" s="10">
        <f t="shared" si="17"/>
        <v>1560</v>
      </c>
      <c r="I33" s="10">
        <f>1140+420</f>
        <v>1560</v>
      </c>
      <c r="J33" s="10">
        <f>1140+420</f>
        <v>1560</v>
      </c>
      <c r="K33" s="10">
        <f>1140+420</f>
        <v>1560</v>
      </c>
      <c r="L33" s="10">
        <f>1140+420</f>
        <v>1560</v>
      </c>
      <c r="M33" s="10">
        <f>1140+420</f>
        <v>1560</v>
      </c>
      <c r="N33" s="10">
        <f t="shared" si="11"/>
        <v>18720</v>
      </c>
    </row>
    <row r="34" spans="1:14" ht="24.75" customHeight="1" thickBot="1" x14ac:dyDescent="0.3">
      <c r="A34" s="3" t="s">
        <v>14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14256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f t="shared" si="11"/>
        <v>14256</v>
      </c>
    </row>
    <row r="35" spans="1:14" ht="24" customHeight="1" thickBot="1" x14ac:dyDescent="0.3">
      <c r="A35" s="3" t="s">
        <v>10</v>
      </c>
      <c r="B35" s="10">
        <f>292.7+11244</f>
        <v>11536.7</v>
      </c>
      <c r="C35" s="10">
        <f>2770</f>
        <v>2770</v>
      </c>
      <c r="D35" s="10">
        <f>360+7888.55</f>
        <v>8248.5499999999993</v>
      </c>
      <c r="E35" s="10">
        <f>150+1019.3</f>
        <v>1169.3</v>
      </c>
      <c r="F35" s="10">
        <v>0</v>
      </c>
      <c r="G35" s="10">
        <v>28500</v>
      </c>
      <c r="H35" s="10">
        <f>2272.9+350</f>
        <v>2622.9</v>
      </c>
      <c r="I35" s="10">
        <f>16270.6+9644.01</f>
        <v>25914.61</v>
      </c>
      <c r="J35" s="10">
        <f>3100+276.5</f>
        <v>3376.5</v>
      </c>
      <c r="K35" s="10">
        <f>5125.2</f>
        <v>5125.2</v>
      </c>
      <c r="L35" s="10">
        <f>799+2936.2</f>
        <v>3735.2</v>
      </c>
      <c r="M35" s="10">
        <f>2195.6</f>
        <v>2195.6</v>
      </c>
      <c r="N35" s="10">
        <f t="shared" si="11"/>
        <v>95194.559999999998</v>
      </c>
    </row>
    <row r="36" spans="1:14" ht="22.5" customHeight="1" thickBot="1" x14ac:dyDescent="0.3">
      <c r="A36" s="8" t="s">
        <v>23</v>
      </c>
      <c r="B36" s="9">
        <f t="shared" ref="B36:M36" si="18">SUM(B23:B35)</f>
        <v>67448.546399999992</v>
      </c>
      <c r="C36" s="9">
        <f t="shared" si="18"/>
        <v>45169.535990000004</v>
      </c>
      <c r="D36" s="9">
        <f t="shared" si="18"/>
        <v>49788.433109999998</v>
      </c>
      <c r="E36" s="9">
        <f t="shared" si="18"/>
        <v>42370.131210000007</v>
      </c>
      <c r="F36" s="9">
        <f t="shared" si="18"/>
        <v>49994.148710000001</v>
      </c>
      <c r="G36" s="9">
        <f t="shared" si="18"/>
        <v>79464.291100000002</v>
      </c>
      <c r="H36" s="9">
        <f t="shared" si="18"/>
        <v>68513.659789999991</v>
      </c>
      <c r="I36" s="9">
        <f t="shared" si="18"/>
        <v>67130.798250000007</v>
      </c>
      <c r="J36" s="9">
        <f t="shared" si="18"/>
        <v>54080.27274</v>
      </c>
      <c r="K36" s="9">
        <f t="shared" si="18"/>
        <v>51877.467140000001</v>
      </c>
      <c r="L36" s="9">
        <f t="shared" si="18"/>
        <v>52595.8989</v>
      </c>
      <c r="M36" s="9">
        <f t="shared" si="18"/>
        <v>61061.987909999996</v>
      </c>
      <c r="N36" s="9">
        <f>SUM(B36:M36)</f>
        <v>689495.17125000001</v>
      </c>
    </row>
    <row r="37" spans="1:14" ht="23.25" customHeight="1" thickBot="1" x14ac:dyDescent="0.3">
      <c r="A37" s="3" t="s">
        <v>5</v>
      </c>
      <c r="B37" s="17">
        <f t="shared" ref="B37:N37" si="19">B14-B36</f>
        <v>12006.523600000015</v>
      </c>
      <c r="C37" s="17">
        <f t="shared" si="19"/>
        <v>37419.884009999994</v>
      </c>
      <c r="D37" s="17">
        <f t="shared" si="19"/>
        <v>14454.226890000005</v>
      </c>
      <c r="E37" s="17">
        <f t="shared" si="19"/>
        <v>10430.808789999988</v>
      </c>
      <c r="F37" s="17">
        <f t="shared" si="19"/>
        <v>2941.0412899999938</v>
      </c>
      <c r="G37" s="17">
        <f t="shared" si="19"/>
        <v>-25715.991099999992</v>
      </c>
      <c r="H37" s="17">
        <f t="shared" si="19"/>
        <v>8413.0702099999908</v>
      </c>
      <c r="I37" s="17">
        <f t="shared" si="19"/>
        <v>-21692.558250000002</v>
      </c>
      <c r="J37" s="17">
        <f t="shared" si="19"/>
        <v>41665.777259999988</v>
      </c>
      <c r="K37" s="17">
        <f t="shared" si="19"/>
        <v>1181.0628599999982</v>
      </c>
      <c r="L37" s="17">
        <f t="shared" si="19"/>
        <v>18540.631099999984</v>
      </c>
      <c r="M37" s="17">
        <f t="shared" si="19"/>
        <v>-330.85790999999881</v>
      </c>
      <c r="N37" s="10">
        <f t="shared" si="19"/>
        <v>99313.618749999907</v>
      </c>
    </row>
    <row r="38" spans="1:14" ht="23.25" customHeight="1" thickBot="1" x14ac:dyDescent="0.3">
      <c r="A38" s="3" t="s">
        <v>7</v>
      </c>
      <c r="B38" s="13">
        <f t="shared" ref="B38:N38" si="20">B4+B37</f>
        <v>-69191.59639999998</v>
      </c>
      <c r="C38" s="13">
        <f t="shared" si="20"/>
        <v>-31771.712389999986</v>
      </c>
      <c r="D38" s="13">
        <f t="shared" si="20"/>
        <v>-17317.485499999981</v>
      </c>
      <c r="E38" s="13">
        <f t="shared" si="20"/>
        <v>-6886.6767099999925</v>
      </c>
      <c r="F38" s="13">
        <f t="shared" si="20"/>
        <v>-3945.6354199999987</v>
      </c>
      <c r="G38" s="13">
        <f t="shared" si="20"/>
        <v>-29661.626519999991</v>
      </c>
      <c r="H38" s="13">
        <f t="shared" si="20"/>
        <v>-21248.55631</v>
      </c>
      <c r="I38" s="13">
        <f t="shared" si="20"/>
        <v>-42941.114560000002</v>
      </c>
      <c r="J38" s="13">
        <f t="shared" si="20"/>
        <v>-1275.3373000000138</v>
      </c>
      <c r="K38" s="13">
        <f t="shared" si="20"/>
        <v>-94.274440000015602</v>
      </c>
      <c r="L38" s="13">
        <f t="shared" si="20"/>
        <v>18446.356659999969</v>
      </c>
      <c r="M38" s="13">
        <f t="shared" si="20"/>
        <v>18115.49874999997</v>
      </c>
      <c r="N38" s="13">
        <f t="shared" si="20"/>
        <v>18115.498749999912</v>
      </c>
    </row>
    <row r="39" spans="1:14" ht="27" customHeight="1" thickBot="1" x14ac:dyDescent="0.3">
      <c r="A39" s="14" t="s">
        <v>11</v>
      </c>
      <c r="B39" s="18">
        <f t="shared" ref="B39:N39" si="21">B5+B14-B6</f>
        <v>-118803.19</v>
      </c>
      <c r="C39" s="18">
        <f t="shared" si="21"/>
        <v>-102728.7</v>
      </c>
      <c r="D39" s="18">
        <f t="shared" si="21"/>
        <v>-91737.909999999989</v>
      </c>
      <c r="E39" s="18">
        <f t="shared" si="21"/>
        <v>-92188.84</v>
      </c>
      <c r="F39" s="18">
        <f t="shared" si="21"/>
        <v>-92505.51999999999</v>
      </c>
      <c r="G39" s="18">
        <f t="shared" si="21"/>
        <v>-122829.91999999998</v>
      </c>
      <c r="H39" s="18">
        <f t="shared" si="21"/>
        <v>-86139.62</v>
      </c>
      <c r="I39" s="18">
        <f t="shared" si="21"/>
        <v>-103962.72999999998</v>
      </c>
      <c r="J39" s="18">
        <f t="shared" si="21"/>
        <v>-61474.55999999999</v>
      </c>
      <c r="K39" s="18">
        <f t="shared" si="21"/>
        <v>-55143.909999999996</v>
      </c>
      <c r="L39" s="18">
        <f t="shared" si="21"/>
        <v>-49168.380000000012</v>
      </c>
      <c r="M39" s="18">
        <f t="shared" si="21"/>
        <v>-54726.120000000024</v>
      </c>
      <c r="N39" s="18">
        <f t="shared" si="21"/>
        <v>-54726.120000000112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2022-03-14T06:33:03Z</cp:lastPrinted>
  <dcterms:created xsi:type="dcterms:W3CDTF">2011-06-06T03:25:48Z</dcterms:created>
  <dcterms:modified xsi:type="dcterms:W3CDTF">2022-03-14T06:39:03Z</dcterms:modified>
</cp:coreProperties>
</file>